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섬김과나눔컴퓨터B\Desktop\"/>
    </mc:Choice>
  </mc:AlternateContent>
  <xr:revisionPtr revIDLastSave="0" documentId="13_ncr:1_{D5509722-14B7-47B9-B840-FF588AE90ED1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표지" sheetId="23" r:id="rId1"/>
    <sheet name="목차" sheetId="24" r:id="rId2"/>
    <sheet name="수지총괄" sheetId="1" r:id="rId3"/>
    <sheet name="수입내역" sheetId="2" r:id="rId4"/>
    <sheet name="생활지원" sheetId="5" r:id="rId5"/>
    <sheet name="특별지원" sheetId="26" r:id="rId6"/>
    <sheet name="유관기관(단체)지원" sheetId="33" r:id="rId7"/>
    <sheet name="생명사랑 이웃사랑 캠페인" sheetId="6" r:id="rId8"/>
    <sheet name="수탁운영" sheetId="7" r:id="rId9"/>
    <sheet name="법인운영" sheetId="8" r:id="rId10"/>
    <sheet name="과목전용" sheetId="9" r:id="rId11"/>
    <sheet name="예비비" sheetId="10" r:id="rId12"/>
    <sheet name="현금,예금명세" sheetId="11" r:id="rId13"/>
    <sheet name="기본재산" sheetId="12" r:id="rId14"/>
    <sheet name="회비수입사용" sheetId="13" r:id="rId15"/>
    <sheet name="후원금수입" sheetId="14" r:id="rId16"/>
    <sheet name="후원금사용" sheetId="31" r:id="rId17"/>
    <sheet name="보조금수입사용" sheetId="15" r:id="rId18"/>
    <sheet name="고정자산" sheetId="16" r:id="rId19"/>
    <sheet name="인건비" sheetId="17" r:id="rId20"/>
    <sheet name="생활지원지출" sheetId="19" r:id="rId21"/>
    <sheet name="특별지원지출" sheetId="20" r:id="rId22"/>
    <sheet name="유관기관(단체) 지원 " sheetId="35" r:id="rId23"/>
    <sheet name="생명사랑 이웃사랑지출" sheetId="30" r:id="rId24"/>
    <sheet name="수탁운영지출" sheetId="32" r:id="rId25"/>
    <sheet name="법인운영지출" sheetId="22" r:id="rId26"/>
    <sheet name="표지 (2)" sheetId="36" r:id="rId27"/>
  </sheets>
  <definedNames>
    <definedName name="_xlnm.Print_Area" localSheetId="18">고정자산!$B$2:$I$26</definedName>
    <definedName name="_xlnm.Print_Area" localSheetId="10">과목전용!$B$2:$H$13</definedName>
    <definedName name="_xlnm.Print_Area" localSheetId="1">목차!$A$3:$E$17</definedName>
    <definedName name="_xlnm.Print_Area" localSheetId="9">법인운영!$B$2:$I$23</definedName>
    <definedName name="_xlnm.Print_Area" localSheetId="25">법인운영지출!$B$2:$I$27</definedName>
    <definedName name="_xlnm.Print_Area" localSheetId="17">보조금수입사용!$A$1:$H$36</definedName>
    <definedName name="_xlnm.Print_Area" localSheetId="23">'생명사랑 이웃사랑지출'!$A$1:$I$10</definedName>
    <definedName name="_xlnm.Print_Area" localSheetId="20">생활지원지출!$A$1:$H$10</definedName>
    <definedName name="_xlnm.Print_Area" localSheetId="3">수입내역!$A$1:$I$16</definedName>
    <definedName name="_xlnm.Print_Area" localSheetId="2">수지총괄!$A$1:$I$21</definedName>
    <definedName name="_xlnm.Print_Area" localSheetId="8">수탁운영!$A$1:$J$10</definedName>
    <definedName name="_xlnm.Print_Area" localSheetId="22">'유관기관(단체) 지원 '!$A$1:$I$16</definedName>
    <definedName name="_xlnm.Print_Area" localSheetId="5">특별지원!$B$1:$I$14</definedName>
    <definedName name="_xlnm.Print_Area" localSheetId="21">특별지원지출!$A$2:$H$13</definedName>
    <definedName name="_xlnm.Print_Area" localSheetId="0">표지!$A$1:$C$11</definedName>
    <definedName name="_xlnm.Print_Area" localSheetId="26">'표지 (2)'!$A$1:$C$11</definedName>
    <definedName name="_xlnm.Print_Area" localSheetId="12">'현금,예금명세'!$A$1:$H$28</definedName>
    <definedName name="_xlnm.Print_Area" localSheetId="14">회비수입사용!$A$1:$H$34</definedName>
    <definedName name="_xlnm.Print_Area" localSheetId="16">후원금사용!$A$1:$G$24</definedName>
    <definedName name="_xlnm.Print_Area" localSheetId="15">후원금수입!$B$1:$H$28</definedName>
    <definedName name="_xlnm.Print_Titles" localSheetId="21">특별지원지출!$4:$4</definedName>
    <definedName name="_xlnm.Print_Titles" localSheetId="15">후원금수입!$5:$5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3" l="1"/>
  <c r="D18" i="1" l="1"/>
  <c r="D20" i="1" s="1"/>
  <c r="H18" i="1"/>
  <c r="G19" i="1"/>
  <c r="G34" i="13"/>
  <c r="N18" i="1"/>
  <c r="J10" i="31"/>
  <c r="H23" i="8"/>
  <c r="G23" i="8"/>
  <c r="J20" i="14"/>
  <c r="H19" i="1" l="1"/>
  <c r="F24" i="22"/>
  <c r="G10" i="30" l="1"/>
  <c r="G16" i="35"/>
  <c r="H29" i="15" l="1"/>
  <c r="H27" i="15"/>
  <c r="G24" i="14"/>
  <c r="G25" i="13"/>
  <c r="G20" i="14" l="1"/>
  <c r="H13" i="2"/>
  <c r="G10" i="2"/>
  <c r="D14" i="1"/>
  <c r="H7" i="33"/>
  <c r="F8" i="33"/>
  <c r="I9" i="1"/>
  <c r="G15" i="35" l="1"/>
  <c r="G14" i="14"/>
  <c r="F23" i="8"/>
  <c r="J17" i="14" l="1"/>
  <c r="G25" i="14"/>
  <c r="E17" i="1"/>
  <c r="F16" i="35"/>
  <c r="H15" i="35"/>
  <c r="H14" i="35"/>
  <c r="H13" i="35"/>
  <c r="H12" i="35"/>
  <c r="H11" i="35"/>
  <c r="H10" i="35"/>
  <c r="H9" i="35"/>
  <c r="H8" i="35"/>
  <c r="H7" i="35"/>
  <c r="H6" i="35"/>
  <c r="H5" i="35"/>
  <c r="H16" i="35" s="1"/>
  <c r="F17" i="17"/>
  <c r="K7" i="7"/>
  <c r="J10" i="11" l="1"/>
  <c r="G24" i="22"/>
  <c r="H24" i="22" s="1"/>
  <c r="G30" i="15"/>
  <c r="F24" i="31"/>
  <c r="G17" i="11"/>
  <c r="G13" i="11"/>
  <c r="F17" i="11"/>
  <c r="H6" i="6"/>
  <c r="H7" i="6"/>
  <c r="H8" i="6"/>
  <c r="H9" i="6"/>
  <c r="H10" i="7"/>
  <c r="I8" i="7"/>
  <c r="I9" i="7"/>
  <c r="H6" i="33"/>
  <c r="H7" i="26"/>
  <c r="H8" i="26"/>
  <c r="F11" i="32" l="1"/>
  <c r="G10" i="32"/>
  <c r="E11" i="32"/>
  <c r="H8" i="30"/>
  <c r="H9" i="30"/>
  <c r="F10" i="30"/>
  <c r="E9" i="20"/>
  <c r="G10" i="7"/>
  <c r="H5" i="33"/>
  <c r="H8" i="33" s="1"/>
  <c r="G8" i="33"/>
  <c r="G18" i="1"/>
  <c r="H7" i="5" l="1"/>
  <c r="G8" i="17"/>
  <c r="G7" i="17"/>
  <c r="E17" i="17" l="1"/>
  <c r="H10" i="30" l="1"/>
  <c r="D19" i="13" l="1"/>
  <c r="G16" i="15" l="1"/>
  <c r="K16" i="15" s="1"/>
  <c r="D20" i="13"/>
  <c r="D24" i="13"/>
  <c r="D22" i="13"/>
  <c r="G10" i="6"/>
  <c r="F10" i="6"/>
  <c r="I18" i="1" l="1"/>
  <c r="G9" i="26" l="1"/>
  <c r="F9" i="26"/>
  <c r="F9" i="20"/>
  <c r="H9" i="26" l="1"/>
  <c r="G10" i="5"/>
  <c r="G14" i="2"/>
  <c r="I14" i="1" l="1"/>
  <c r="I13" i="1"/>
  <c r="H6" i="30" l="1"/>
  <c r="H5" i="30"/>
  <c r="H7" i="30" l="1"/>
  <c r="G9" i="32" l="1"/>
  <c r="F8" i="11"/>
  <c r="G20" i="16" l="1"/>
  <c r="K17" i="16"/>
  <c r="H9" i="16"/>
  <c r="H8" i="16"/>
  <c r="H20" i="16" s="1"/>
  <c r="C14" i="1" l="1"/>
  <c r="C18" i="1" s="1"/>
  <c r="C20" i="1" s="1"/>
  <c r="F15" i="2" l="1"/>
  <c r="H23" i="22"/>
  <c r="H21" i="22"/>
  <c r="H20" i="22"/>
  <c r="H19" i="22"/>
  <c r="H17" i="22"/>
  <c r="H16" i="22"/>
  <c r="H15" i="22"/>
  <c r="H13" i="22"/>
  <c r="H12" i="22"/>
  <c r="H11" i="22"/>
  <c r="H10" i="22"/>
  <c r="H9" i="22"/>
  <c r="H8" i="22"/>
  <c r="H7" i="22"/>
  <c r="G11" i="32"/>
  <c r="G6" i="32"/>
  <c r="G8" i="32"/>
  <c r="G7" i="32"/>
  <c r="G8" i="20"/>
  <c r="G7" i="20"/>
  <c r="G6" i="20"/>
  <c r="G5" i="20"/>
  <c r="F10" i="19"/>
  <c r="E10" i="19"/>
  <c r="G9" i="19"/>
  <c r="G8" i="19"/>
  <c r="G6" i="19"/>
  <c r="G7" i="19"/>
  <c r="G5" i="19"/>
  <c r="G9" i="20" l="1"/>
  <c r="G15" i="2"/>
  <c r="H20" i="1"/>
  <c r="G10" i="19"/>
  <c r="H14" i="22"/>
  <c r="H18" i="22" l="1"/>
  <c r="H22" i="22" l="1"/>
  <c r="H6" i="5" l="1"/>
  <c r="H8" i="5"/>
  <c r="H9" i="5"/>
  <c r="H5" i="5"/>
  <c r="I10" i="1"/>
  <c r="F10" i="5"/>
  <c r="H10" i="5" s="1"/>
  <c r="F12" i="2"/>
  <c r="H12" i="2" s="1"/>
  <c r="F11" i="2"/>
  <c r="H11" i="2" s="1"/>
  <c r="F9" i="2"/>
  <c r="H9" i="2" s="1"/>
  <c r="F8" i="2"/>
  <c r="H8" i="2" s="1"/>
  <c r="F7" i="2"/>
  <c r="F6" i="2"/>
  <c r="F4" i="2"/>
  <c r="G4" i="2" s="1"/>
  <c r="E15" i="1"/>
  <c r="E16" i="1"/>
  <c r="E11" i="1"/>
  <c r="E12" i="1"/>
  <c r="E13" i="1"/>
  <c r="E10" i="1"/>
  <c r="H6" i="2" l="1"/>
  <c r="F10" i="2"/>
  <c r="H7" i="2"/>
  <c r="E14" i="1"/>
  <c r="H4" i="2"/>
  <c r="F20" i="16"/>
  <c r="H10" i="2" l="1"/>
  <c r="F14" i="2"/>
  <c r="H14" i="2" s="1"/>
  <c r="E18" i="1"/>
  <c r="E20" i="1" s="1"/>
  <c r="G20" i="1"/>
  <c r="H15" i="2"/>
  <c r="F16" i="14" l="1"/>
  <c r="F21" i="14" s="1"/>
  <c r="D21" i="13" l="1"/>
  <c r="D23" i="13" s="1"/>
  <c r="I7" i="7" l="1"/>
  <c r="I6" i="7"/>
  <c r="I12" i="1" l="1"/>
  <c r="I11" i="1" l="1"/>
  <c r="G23" i="11" l="1"/>
  <c r="F13" i="11"/>
  <c r="G7" i="13" s="1"/>
  <c r="G13" i="13" s="1"/>
  <c r="D21" i="14" l="1"/>
  <c r="D23" i="14" s="1"/>
  <c r="H32" i="13"/>
  <c r="H31" i="13"/>
  <c r="H33" i="13"/>
  <c r="G9" i="17"/>
  <c r="G10" i="17"/>
  <c r="G11" i="17"/>
  <c r="G12" i="17"/>
  <c r="G13" i="17"/>
  <c r="G14" i="17"/>
  <c r="G15" i="17"/>
  <c r="G16" i="17"/>
  <c r="K19" i="16" l="1"/>
  <c r="L19" i="16"/>
  <c r="M19" i="16"/>
  <c r="N19" i="16" s="1"/>
  <c r="K18" i="16"/>
  <c r="L18" i="16"/>
  <c r="M18" i="16"/>
  <c r="L17" i="16"/>
  <c r="M17" i="16"/>
  <c r="F36" i="15"/>
  <c r="K10" i="13"/>
  <c r="G26" i="8"/>
  <c r="N17" i="16" l="1"/>
  <c r="N18" i="16"/>
  <c r="H8" i="8"/>
  <c r="E20" i="22"/>
  <c r="E19" i="22"/>
  <c r="B21" i="15" l="1"/>
  <c r="F27" i="8" l="1"/>
  <c r="E18" i="8"/>
  <c r="F18" i="11" l="1"/>
  <c r="F24" i="11" s="1"/>
  <c r="H5" i="6" l="1"/>
  <c r="H10" i="6" l="1"/>
  <c r="G8" i="11"/>
  <c r="G18" i="11" s="1"/>
  <c r="H11" i="8" l="1"/>
  <c r="H6" i="26"/>
  <c r="M6" i="16" l="1"/>
  <c r="M7" i="16"/>
  <c r="M8" i="16"/>
  <c r="M9" i="16"/>
  <c r="M10" i="16"/>
  <c r="M11" i="16"/>
  <c r="M12" i="16"/>
  <c r="M13" i="16"/>
  <c r="M14" i="16"/>
  <c r="M15" i="16"/>
  <c r="M16" i="16"/>
  <c r="L6" i="16"/>
  <c r="L7" i="16"/>
  <c r="L8" i="16"/>
  <c r="L9" i="16"/>
  <c r="L10" i="16"/>
  <c r="L11" i="16"/>
  <c r="L12" i="16"/>
  <c r="L13" i="16"/>
  <c r="L14" i="16"/>
  <c r="L15" i="16"/>
  <c r="L16" i="16"/>
  <c r="L21" i="16" l="1"/>
  <c r="L20" i="16"/>
  <c r="M21" i="16"/>
  <c r="M20" i="16"/>
  <c r="K16" i="16"/>
  <c r="N16" i="16" l="1"/>
  <c r="G27" i="8" l="1"/>
  <c r="G17" i="17" l="1"/>
  <c r="K6" i="16"/>
  <c r="K7" i="16"/>
  <c r="N7" i="16" s="1"/>
  <c r="O7" i="16" s="1"/>
  <c r="P7" i="16" s="1"/>
  <c r="Q7" i="16" s="1"/>
  <c r="R7" i="16" s="1"/>
  <c r="S7" i="16" s="1"/>
  <c r="T7" i="16" s="1"/>
  <c r="K8" i="16"/>
  <c r="N8" i="16" s="1"/>
  <c r="O8" i="16" s="1"/>
  <c r="P8" i="16" s="1"/>
  <c r="Q8" i="16" s="1"/>
  <c r="R8" i="16" s="1"/>
  <c r="S8" i="16" s="1"/>
  <c r="T8" i="16" s="1"/>
  <c r="K9" i="16"/>
  <c r="N9" i="16" s="1"/>
  <c r="O9" i="16" s="1"/>
  <c r="P9" i="16" s="1"/>
  <c r="Q9" i="16" s="1"/>
  <c r="R9" i="16" s="1"/>
  <c r="S9" i="16" s="1"/>
  <c r="T9" i="16" s="1"/>
  <c r="K10" i="16"/>
  <c r="N10" i="16" s="1"/>
  <c r="O10" i="16" s="1"/>
  <c r="P10" i="16" s="1"/>
  <c r="Q10" i="16" s="1"/>
  <c r="R10" i="16" s="1"/>
  <c r="S10" i="16" s="1"/>
  <c r="T10" i="16" s="1"/>
  <c r="K11" i="16"/>
  <c r="N11" i="16" s="1"/>
  <c r="O11" i="16" s="1"/>
  <c r="P11" i="16" s="1"/>
  <c r="Q11" i="16" s="1"/>
  <c r="R11" i="16" s="1"/>
  <c r="S11" i="16" s="1"/>
  <c r="K12" i="16"/>
  <c r="N12" i="16" s="1"/>
  <c r="O12" i="16" s="1"/>
  <c r="P12" i="16" s="1"/>
  <c r="Q12" i="16" s="1"/>
  <c r="R12" i="16" s="1"/>
  <c r="S12" i="16" s="1"/>
  <c r="K13" i="16"/>
  <c r="N13" i="16" s="1"/>
  <c r="O13" i="16" s="1"/>
  <c r="P13" i="16" s="1"/>
  <c r="Q13" i="16" s="1"/>
  <c r="R13" i="16" s="1"/>
  <c r="S13" i="16" s="1"/>
  <c r="K14" i="16"/>
  <c r="N14" i="16" s="1"/>
  <c r="O14" i="16" s="1"/>
  <c r="P14" i="16" s="1"/>
  <c r="K15" i="16"/>
  <c r="N15" i="16" s="1"/>
  <c r="O15" i="16" s="1"/>
  <c r="N6" i="16" l="1"/>
  <c r="K21" i="16"/>
  <c r="K20" i="16"/>
  <c r="U8" i="16"/>
  <c r="T13" i="16"/>
  <c r="U13" i="16" s="1"/>
  <c r="T11" i="16"/>
  <c r="U11" i="16" s="1"/>
  <c r="U10" i="16"/>
  <c r="U7" i="16"/>
  <c r="P15" i="16"/>
  <c r="Q15" i="16" s="1"/>
  <c r="R15" i="16" s="1"/>
  <c r="S15" i="16" s="1"/>
  <c r="T15" i="16" s="1"/>
  <c r="U15" i="16" s="1"/>
  <c r="Q14" i="16"/>
  <c r="R14" i="16" s="1"/>
  <c r="S14" i="16" s="1"/>
  <c r="T14" i="16" s="1"/>
  <c r="U14" i="16" s="1"/>
  <c r="T12" i="16"/>
  <c r="U12" i="16" s="1"/>
  <c r="U9" i="16"/>
  <c r="O6" i="16" l="1"/>
  <c r="P6" i="16" s="1"/>
  <c r="Q6" i="16" s="1"/>
  <c r="R6" i="16" s="1"/>
  <c r="S6" i="16" s="1"/>
  <c r="T6" i="16" s="1"/>
  <c r="U6" i="16" s="1"/>
  <c r="N20" i="16"/>
  <c r="O21" i="16" l="1"/>
  <c r="O20" i="16"/>
  <c r="P20" i="16"/>
  <c r="P21" i="16"/>
  <c r="Q20" i="16" l="1"/>
  <c r="Q21" i="16"/>
  <c r="R21" i="16" l="1"/>
  <c r="K23" i="16" s="1"/>
  <c r="R20" i="16"/>
  <c r="H7" i="8"/>
  <c r="H10" i="8"/>
  <c r="H12" i="8"/>
  <c r="H13" i="8"/>
  <c r="H14" i="8"/>
  <c r="H15" i="8"/>
  <c r="H16" i="8"/>
  <c r="H17" i="8"/>
  <c r="H9" i="8"/>
  <c r="H18" i="8"/>
  <c r="H19" i="8"/>
  <c r="H20" i="8"/>
  <c r="H21" i="8"/>
  <c r="H22" i="8"/>
  <c r="H6" i="8"/>
  <c r="I5" i="7"/>
  <c r="H5" i="26"/>
  <c r="S20" i="16" l="1"/>
  <c r="I10" i="7" l="1"/>
  <c r="T20" i="16"/>
  <c r="U20" i="16"/>
  <c r="G24" i="11" l="1"/>
  <c r="I19" i="1" s="1"/>
  <c r="E7" i="12"/>
  <c r="D7" i="12"/>
  <c r="F13" i="31" l="1"/>
  <c r="F15" i="31" l="1"/>
  <c r="J15" i="31" s="1"/>
  <c r="J21" i="31" s="1"/>
  <c r="I20" i="1" l="1"/>
  <c r="P20" i="1"/>
</calcChain>
</file>

<file path=xl/sharedStrings.xml><?xml version="1.0" encoding="utf-8"?>
<sst xmlns="http://schemas.openxmlformats.org/spreadsheetml/2006/main" count="966" uniqueCount="731">
  <si>
    <t>비고</t>
    <phoneticPr fontId="1" type="noConversion"/>
  </si>
  <si>
    <t>관</t>
    <phoneticPr fontId="1" type="noConversion"/>
  </si>
  <si>
    <t>항</t>
    <phoneticPr fontId="1" type="noConversion"/>
  </si>
  <si>
    <t>목</t>
    <phoneticPr fontId="1" type="noConversion"/>
  </si>
  <si>
    <t>( 단위 : 원)</t>
    <phoneticPr fontId="1" type="noConversion"/>
  </si>
  <si>
    <t>1.전기이월</t>
    <phoneticPr fontId="1" type="noConversion"/>
  </si>
  <si>
    <t>배당및
이자수입</t>
    <phoneticPr fontId="1" type="noConversion"/>
  </si>
  <si>
    <t>사업비</t>
    <phoneticPr fontId="1" type="noConversion"/>
  </si>
  <si>
    <t>일반
사업비</t>
    <phoneticPr fontId="1" type="noConversion"/>
  </si>
  <si>
    <t>( 단위 : 원 )</t>
    <phoneticPr fontId="1" type="noConversion"/>
  </si>
  <si>
    <t>운영비</t>
    <phoneticPr fontId="1" type="noConversion"/>
  </si>
  <si>
    <t>관</t>
    <phoneticPr fontId="1" type="noConversion"/>
  </si>
  <si>
    <t>항</t>
    <phoneticPr fontId="1" type="noConversion"/>
  </si>
  <si>
    <t>목</t>
    <phoneticPr fontId="1" type="noConversion"/>
  </si>
  <si>
    <t>적요</t>
    <phoneticPr fontId="1" type="noConversion"/>
  </si>
  <si>
    <t>운영비</t>
    <phoneticPr fontId="1" type="noConversion"/>
  </si>
  <si>
    <t>재산
조성비</t>
    <phoneticPr fontId="1" type="noConversion"/>
  </si>
  <si>
    <t>자본비</t>
    <phoneticPr fontId="1" type="noConversion"/>
  </si>
  <si>
    <t>시설비</t>
    <phoneticPr fontId="1" type="noConversion"/>
  </si>
  <si>
    <t>사무비</t>
    <phoneticPr fontId="1" type="noConversion"/>
  </si>
  <si>
    <t>인건비</t>
    <phoneticPr fontId="1" type="noConversion"/>
  </si>
  <si>
    <t>수용비
수수료</t>
    <phoneticPr fontId="1" type="noConversion"/>
  </si>
  <si>
    <t>법인기본재산</t>
    <phoneticPr fontId="1" type="noConversion"/>
  </si>
  <si>
    <t>사무실비품비</t>
    <phoneticPr fontId="1" type="noConversion"/>
  </si>
  <si>
    <t>소모품비</t>
    <phoneticPr fontId="1" type="noConversion"/>
  </si>
  <si>
    <t>통신비
(전화,인터넷)</t>
    <phoneticPr fontId="1" type="noConversion"/>
  </si>
  <si>
    <t>행사비</t>
    <phoneticPr fontId="1" type="noConversion"/>
  </si>
  <si>
    <t>홍보물제작비</t>
    <phoneticPr fontId="1" type="noConversion"/>
  </si>
  <si>
    <t>홈페이지관리</t>
    <phoneticPr fontId="1" type="noConversion"/>
  </si>
  <si>
    <t>공공요금</t>
    <phoneticPr fontId="1" type="noConversion"/>
  </si>
  <si>
    <t>여비교통비</t>
    <phoneticPr fontId="1" type="noConversion"/>
  </si>
  <si>
    <t>업무
추진비</t>
    <phoneticPr fontId="1" type="noConversion"/>
  </si>
  <si>
    <t>제세
공과금</t>
    <phoneticPr fontId="1" type="noConversion"/>
  </si>
  <si>
    <t>회의비</t>
    <phoneticPr fontId="1" type="noConversion"/>
  </si>
  <si>
    <t>교육비</t>
    <phoneticPr fontId="1" type="noConversion"/>
  </si>
  <si>
    <t>예비비</t>
    <phoneticPr fontId="1" type="noConversion"/>
  </si>
  <si>
    <t>계</t>
    <phoneticPr fontId="1" type="noConversion"/>
  </si>
  <si>
    <t>204-**-4424</t>
    <phoneticPr fontId="1" type="noConversion"/>
  </si>
  <si>
    <t>회비</t>
    <phoneticPr fontId="1" type="noConversion"/>
  </si>
  <si>
    <t>재산 종류</t>
    <phoneticPr fontId="1" type="noConversion"/>
  </si>
  <si>
    <t>수량</t>
    <phoneticPr fontId="1" type="noConversion"/>
  </si>
  <si>
    <t>수입액</t>
    <phoneticPr fontId="1" type="noConversion"/>
  </si>
  <si>
    <t>평가액</t>
    <phoneticPr fontId="1" type="noConversion"/>
  </si>
  <si>
    <t>산출기초</t>
    <phoneticPr fontId="1" type="noConversion"/>
  </si>
  <si>
    <t>운영 방법</t>
    <phoneticPr fontId="1" type="noConversion"/>
  </si>
  <si>
    <t>SC은행</t>
    <phoneticPr fontId="1" type="noConversion"/>
  </si>
  <si>
    <t>합 계</t>
    <phoneticPr fontId="1" type="noConversion"/>
  </si>
  <si>
    <t>연월일</t>
    <phoneticPr fontId="1" type="noConversion"/>
  </si>
  <si>
    <t>회비구분</t>
    <phoneticPr fontId="1" type="noConversion"/>
  </si>
  <si>
    <t>회원수</t>
    <phoneticPr fontId="1" type="noConversion"/>
  </si>
  <si>
    <t>납부인원</t>
    <phoneticPr fontId="1" type="noConversion"/>
  </si>
  <si>
    <t>납부내역</t>
    <phoneticPr fontId="1" type="noConversion"/>
  </si>
  <si>
    <t>비고</t>
    <phoneticPr fontId="1" type="noConversion"/>
  </si>
  <si>
    <t>전기이월</t>
    <phoneticPr fontId="1" type="noConversion"/>
  </si>
  <si>
    <t>특별회비</t>
    <phoneticPr fontId="1" type="noConversion"/>
  </si>
  <si>
    <t>소계</t>
    <phoneticPr fontId="1" type="noConversion"/>
  </si>
  <si>
    <t>항목</t>
    <phoneticPr fontId="1" type="noConversion"/>
  </si>
  <si>
    <t>금융기관</t>
    <phoneticPr fontId="1" type="noConversion"/>
  </si>
  <si>
    <t>계좌번호</t>
    <phoneticPr fontId="1" type="noConversion"/>
  </si>
  <si>
    <t>예금주</t>
    <phoneticPr fontId="1" type="noConversion"/>
  </si>
  <si>
    <t>SC은행</t>
    <phoneticPr fontId="1" type="noConversion"/>
  </si>
  <si>
    <t>국민은행</t>
    <phoneticPr fontId="1" type="noConversion"/>
  </si>
  <si>
    <t>우리은행</t>
    <phoneticPr fontId="1" type="noConversion"/>
  </si>
  <si>
    <t>하나은행</t>
    <phoneticPr fontId="1" type="noConversion"/>
  </si>
  <si>
    <t>(사)섬김과나눔</t>
    <phoneticPr fontId="1" type="noConversion"/>
  </si>
  <si>
    <t>비고</t>
    <phoneticPr fontId="1" type="noConversion"/>
  </si>
  <si>
    <t>5812-**-1875</t>
    <phoneticPr fontId="1" type="noConversion"/>
  </si>
  <si>
    <t>1005-**-4141</t>
    <phoneticPr fontId="1" type="noConversion"/>
  </si>
  <si>
    <t>236-**-9104</t>
    <phoneticPr fontId="1" type="noConversion"/>
  </si>
  <si>
    <t>( 단위: 원 )</t>
    <phoneticPr fontId="1" type="noConversion"/>
  </si>
  <si>
    <t>후원자</t>
    <phoneticPr fontId="1" type="noConversion"/>
  </si>
  <si>
    <t>후원금</t>
    <phoneticPr fontId="1" type="noConversion"/>
  </si>
  <si>
    <t>금전</t>
    <phoneticPr fontId="1" type="noConversion"/>
  </si>
  <si>
    <t>비지정</t>
    <phoneticPr fontId="1" type="noConversion"/>
  </si>
  <si>
    <t xml:space="preserve">주님의교회
 </t>
    <phoneticPr fontId="1" type="noConversion"/>
  </si>
  <si>
    <t>금전</t>
    <phoneticPr fontId="1" type="noConversion"/>
  </si>
  <si>
    <t>이자수입</t>
    <phoneticPr fontId="1" type="noConversion"/>
  </si>
  <si>
    <t>유형</t>
    <phoneticPr fontId="1" type="noConversion"/>
  </si>
  <si>
    <t>사용내역</t>
    <phoneticPr fontId="1" type="noConversion"/>
  </si>
  <si>
    <t>비 고</t>
    <phoneticPr fontId="1" type="noConversion"/>
  </si>
  <si>
    <t>소 계</t>
    <phoneticPr fontId="1" type="noConversion"/>
  </si>
  <si>
    <t>주님의교회</t>
    <phoneticPr fontId="1" type="noConversion"/>
  </si>
  <si>
    <t>금융기관</t>
    <phoneticPr fontId="1" type="noConversion"/>
  </si>
  <si>
    <t>계좌번호</t>
    <phoneticPr fontId="1" type="noConversion"/>
  </si>
  <si>
    <t>예금주</t>
    <phoneticPr fontId="1" type="noConversion"/>
  </si>
  <si>
    <t>204-**-8774</t>
    <phoneticPr fontId="1" type="noConversion"/>
  </si>
  <si>
    <t>204-**-8785</t>
    <phoneticPr fontId="1" type="noConversion"/>
  </si>
  <si>
    <t>법인목적사업비</t>
    <phoneticPr fontId="1" type="noConversion"/>
  </si>
  <si>
    <t>운영비</t>
    <phoneticPr fontId="1" type="noConversion"/>
  </si>
  <si>
    <t>교통비, 주유비</t>
    <phoneticPr fontId="1" type="noConversion"/>
  </si>
  <si>
    <t>( 단위 :원)</t>
    <phoneticPr fontId="1" type="noConversion"/>
  </si>
  <si>
    <t>구분</t>
    <phoneticPr fontId="1" type="noConversion"/>
  </si>
  <si>
    <t>예금종류</t>
    <phoneticPr fontId="1" type="noConversion"/>
  </si>
  <si>
    <t>예치은행</t>
    <phoneticPr fontId="1" type="noConversion"/>
  </si>
  <si>
    <t>계좌번호</t>
    <phoneticPr fontId="1" type="noConversion"/>
  </si>
  <si>
    <t xml:space="preserve"> 비 고</t>
    <phoneticPr fontId="1" type="noConversion"/>
  </si>
  <si>
    <t>기본재산</t>
    <phoneticPr fontId="1" type="noConversion"/>
  </si>
  <si>
    <t>퍼스트
정기예금</t>
    <phoneticPr fontId="1" type="noConversion"/>
  </si>
  <si>
    <t>SC은행</t>
    <phoneticPr fontId="1" type="noConversion"/>
  </si>
  <si>
    <t>소계</t>
    <phoneticPr fontId="1" type="noConversion"/>
  </si>
  <si>
    <t>플러스알파</t>
    <phoneticPr fontId="1" type="noConversion"/>
  </si>
  <si>
    <t>법인 사업비</t>
    <phoneticPr fontId="1" type="noConversion"/>
  </si>
  <si>
    <t>후원금 전용</t>
    <phoneticPr fontId="1" type="noConversion"/>
  </si>
  <si>
    <t>후원금(기부금)</t>
    <phoneticPr fontId="1" type="noConversion"/>
  </si>
  <si>
    <t>회비전용</t>
    <phoneticPr fontId="1" type="noConversion"/>
  </si>
  <si>
    <t>기업자유</t>
    <phoneticPr fontId="1" type="noConversion"/>
  </si>
  <si>
    <t>58-***-1875</t>
    <phoneticPr fontId="1" type="noConversion"/>
  </si>
  <si>
    <t>사랑나누미</t>
    <phoneticPr fontId="1" type="noConversion"/>
  </si>
  <si>
    <t>10-***-4141</t>
    <phoneticPr fontId="1" type="noConversion"/>
  </si>
  <si>
    <t>일반예금</t>
    <phoneticPr fontId="1" type="noConversion"/>
  </si>
  <si>
    <t>23-***-9104</t>
    <phoneticPr fontId="1" type="noConversion"/>
  </si>
  <si>
    <t>4개</t>
    <phoneticPr fontId="1" type="noConversion"/>
  </si>
  <si>
    <t>어르신
생활지원</t>
    <phoneticPr fontId="1" type="noConversion"/>
  </si>
  <si>
    <t>204-**-5914</t>
    <phoneticPr fontId="1" type="noConversion"/>
  </si>
  <si>
    <t>204-**-8730</t>
    <phoneticPr fontId="1" type="noConversion"/>
  </si>
  <si>
    <t>다모아비즈</t>
    <phoneticPr fontId="1" type="noConversion"/>
  </si>
  <si>
    <t>송파교육
복지센타</t>
    <phoneticPr fontId="1" type="noConversion"/>
  </si>
  <si>
    <t>2-4.이자</t>
    <phoneticPr fontId="1" type="noConversion"/>
  </si>
  <si>
    <t>204-***-0000</t>
    <phoneticPr fontId="1" type="noConversion"/>
  </si>
  <si>
    <t>▣ 수입내역</t>
    <phoneticPr fontId="1" type="noConversion"/>
  </si>
  <si>
    <t xml:space="preserve">      ( 단위 : 원 )</t>
    <phoneticPr fontId="1" type="noConversion"/>
  </si>
  <si>
    <t xml:space="preserve">   ( 단위 : 원 )</t>
    <phoneticPr fontId="1" type="noConversion"/>
  </si>
  <si>
    <t>사업비</t>
    <phoneticPr fontId="1" type="noConversion"/>
  </si>
  <si>
    <t>일반
사업비</t>
    <phoneticPr fontId="1" type="noConversion"/>
  </si>
  <si>
    <t>의료지원</t>
    <phoneticPr fontId="1" type="noConversion"/>
  </si>
  <si>
    <t>운영비</t>
    <phoneticPr fontId="1" type="noConversion"/>
  </si>
  <si>
    <t xml:space="preserve">        ( 단위 : 원 )</t>
    <phoneticPr fontId="1" type="noConversion"/>
  </si>
  <si>
    <t xml:space="preserve">     ( 단위 : 원 )</t>
    <phoneticPr fontId="1" type="noConversion"/>
  </si>
  <si>
    <t xml:space="preserve">    ( 단위 : 원 )</t>
    <phoneticPr fontId="1" type="noConversion"/>
  </si>
  <si>
    <t xml:space="preserve">       ( 단위 : 원 )</t>
    <phoneticPr fontId="1" type="noConversion"/>
  </si>
  <si>
    <t>재산
조성비</t>
    <phoneticPr fontId="1" type="noConversion"/>
  </si>
  <si>
    <t>자본비</t>
    <phoneticPr fontId="1" type="noConversion"/>
  </si>
  <si>
    <t>자본취득비</t>
    <phoneticPr fontId="1" type="noConversion"/>
  </si>
  <si>
    <t>법인기본재산</t>
    <phoneticPr fontId="1" type="noConversion"/>
  </si>
  <si>
    <t>시설비</t>
    <phoneticPr fontId="1" type="noConversion"/>
  </si>
  <si>
    <t>자산취득비</t>
    <phoneticPr fontId="1" type="noConversion"/>
  </si>
  <si>
    <t>사무실비품비</t>
    <phoneticPr fontId="1" type="noConversion"/>
  </si>
  <si>
    <t>수용비
수수료</t>
    <phoneticPr fontId="1" type="noConversion"/>
  </si>
  <si>
    <t>소모품비</t>
    <phoneticPr fontId="1" type="noConversion"/>
  </si>
  <si>
    <t>행사비</t>
    <phoneticPr fontId="1" type="noConversion"/>
  </si>
  <si>
    <t>홍보물제작비</t>
    <phoneticPr fontId="1" type="noConversion"/>
  </si>
  <si>
    <t>홈페이지관리</t>
    <phoneticPr fontId="1" type="noConversion"/>
  </si>
  <si>
    <t>공공요금</t>
    <phoneticPr fontId="1" type="noConversion"/>
  </si>
  <si>
    <t>제세공과금</t>
    <phoneticPr fontId="1" type="noConversion"/>
  </si>
  <si>
    <t>법인주민세</t>
    <phoneticPr fontId="1" type="noConversion"/>
  </si>
  <si>
    <t>여비교통비</t>
    <phoneticPr fontId="1" type="noConversion"/>
  </si>
  <si>
    <t>업무
추진비</t>
    <phoneticPr fontId="1" type="noConversion"/>
  </si>
  <si>
    <t>회의비</t>
    <phoneticPr fontId="1" type="noConversion"/>
  </si>
  <si>
    <t>교육비</t>
    <phoneticPr fontId="1" type="noConversion"/>
  </si>
  <si>
    <t>예비비</t>
    <phoneticPr fontId="1" type="noConversion"/>
  </si>
  <si>
    <t>2. 과목 전용 조서</t>
    <phoneticPr fontId="1" type="noConversion"/>
  </si>
  <si>
    <t>3. 예비비 사용 조서</t>
    <phoneticPr fontId="1" type="noConversion"/>
  </si>
  <si>
    <t>4. 현금 및 예금 명세서</t>
    <phoneticPr fontId="1" type="noConversion"/>
  </si>
  <si>
    <t>*사무국</t>
    <phoneticPr fontId="1" type="noConversion"/>
  </si>
  <si>
    <t>*사업팀</t>
    <phoneticPr fontId="1" type="noConversion"/>
  </si>
  <si>
    <t>특별/일반회원</t>
    <phoneticPr fontId="1" type="noConversion"/>
  </si>
  <si>
    <t>전기이월금포함</t>
    <phoneticPr fontId="1" type="noConversion"/>
  </si>
  <si>
    <t>지 출</t>
    <phoneticPr fontId="1" type="noConversion"/>
  </si>
  <si>
    <t>예 산</t>
    <phoneticPr fontId="1" type="noConversion"/>
  </si>
  <si>
    <t>차 액</t>
    <phoneticPr fontId="1" type="noConversion"/>
  </si>
  <si>
    <t xml:space="preserve">     (단위 : 원 )</t>
    <phoneticPr fontId="1" type="noConversion"/>
  </si>
  <si>
    <t>2. 과목 전용 조서</t>
    <phoneticPr fontId="1" type="noConversion"/>
  </si>
  <si>
    <t>3. 예비비 사용 조서</t>
    <phoneticPr fontId="1" type="noConversion"/>
  </si>
  <si>
    <t>4. 현금 및 예금 명세서</t>
    <phoneticPr fontId="1" type="noConversion"/>
  </si>
  <si>
    <t xml:space="preserve">7. 후원금 수입 명세 및 사용 조서 </t>
    <phoneticPr fontId="1" type="noConversion"/>
  </si>
  <si>
    <t>관</t>
    <phoneticPr fontId="1" type="noConversion"/>
  </si>
  <si>
    <t>항</t>
    <phoneticPr fontId="1" type="noConversion"/>
  </si>
  <si>
    <t>목</t>
    <phoneticPr fontId="1" type="noConversion"/>
  </si>
  <si>
    <t>적요</t>
    <phoneticPr fontId="1" type="noConversion"/>
  </si>
  <si>
    <t xml:space="preserve"> 예 산</t>
    <phoneticPr fontId="1" type="noConversion"/>
  </si>
  <si>
    <t xml:space="preserve"> 지 출</t>
    <phoneticPr fontId="1" type="noConversion"/>
  </si>
  <si>
    <t xml:space="preserve"> 지 출 </t>
    <phoneticPr fontId="1" type="noConversion"/>
  </si>
  <si>
    <t xml:space="preserve"> 예 산</t>
    <phoneticPr fontId="1" type="noConversion"/>
  </si>
  <si>
    <t xml:space="preserve"> 지 출</t>
    <phoneticPr fontId="1" type="noConversion"/>
  </si>
  <si>
    <t>비고</t>
    <phoneticPr fontId="1" type="noConversion"/>
  </si>
  <si>
    <t>지 출</t>
    <phoneticPr fontId="1" type="noConversion"/>
  </si>
  <si>
    <t>지 출</t>
    <phoneticPr fontId="1" type="noConversion"/>
  </si>
  <si>
    <t>▣  수지 총괄</t>
    <phoneticPr fontId="1" type="noConversion"/>
  </si>
  <si>
    <t>1.수입.지출 결산내역</t>
    <phoneticPr fontId="1" type="noConversion"/>
  </si>
  <si>
    <t>지  출</t>
    <phoneticPr fontId="1" type="noConversion"/>
  </si>
  <si>
    <t>( 단위: 원)</t>
    <phoneticPr fontId="1" type="noConversion"/>
  </si>
  <si>
    <t>목  차</t>
    <phoneticPr fontId="1" type="noConversion"/>
  </si>
  <si>
    <t>항 목</t>
    <phoneticPr fontId="1" type="noConversion"/>
  </si>
  <si>
    <t>예 산</t>
    <phoneticPr fontId="1" type="noConversion"/>
  </si>
  <si>
    <t>적요</t>
    <phoneticPr fontId="1" type="noConversion"/>
  </si>
  <si>
    <t>예 산</t>
    <phoneticPr fontId="1" type="noConversion"/>
  </si>
  <si>
    <t>항 목</t>
    <phoneticPr fontId="1" type="noConversion"/>
  </si>
  <si>
    <t>(단위:원)</t>
    <phoneticPr fontId="1" type="noConversion"/>
  </si>
  <si>
    <t>구입일자</t>
    <phoneticPr fontId="1" type="noConversion"/>
  </si>
  <si>
    <t>품명</t>
    <phoneticPr fontId="1" type="noConversion"/>
  </si>
  <si>
    <t>규격</t>
    <phoneticPr fontId="1" type="noConversion"/>
  </si>
  <si>
    <t>수량</t>
    <phoneticPr fontId="1" type="noConversion"/>
  </si>
  <si>
    <t>취득금액</t>
    <phoneticPr fontId="1" type="noConversion"/>
  </si>
  <si>
    <t>비고</t>
    <phoneticPr fontId="1" type="noConversion"/>
  </si>
  <si>
    <t>소형냉장고</t>
    <phoneticPr fontId="1" type="noConversion"/>
  </si>
  <si>
    <t>퍼즐책상</t>
    <phoneticPr fontId="1" type="noConversion"/>
  </si>
  <si>
    <t>칼립소의자</t>
    <phoneticPr fontId="1" type="noConversion"/>
  </si>
  <si>
    <t>탱고접의자</t>
    <phoneticPr fontId="1" type="noConversion"/>
  </si>
  <si>
    <t>삼성</t>
    <phoneticPr fontId="1" type="noConversion"/>
  </si>
  <si>
    <t>회의용테이블</t>
    <phoneticPr fontId="1" type="noConversion"/>
  </si>
  <si>
    <t>서류보관함</t>
    <phoneticPr fontId="1" type="noConversion"/>
  </si>
  <si>
    <t>2012_03-30</t>
    <phoneticPr fontId="1" type="noConversion"/>
  </si>
  <si>
    <t>도어전자키</t>
    <phoneticPr fontId="1" type="noConversion"/>
  </si>
  <si>
    <t>컴퓨터데스크탑
모니터23"</t>
    <phoneticPr fontId="1" type="noConversion"/>
  </si>
  <si>
    <t>모니터23"</t>
    <phoneticPr fontId="1" type="noConversion"/>
  </si>
  <si>
    <t>계</t>
    <phoneticPr fontId="1" type="noConversion"/>
  </si>
  <si>
    <t>VOLTRON</t>
    <phoneticPr fontId="1" type="noConversion"/>
  </si>
  <si>
    <t>삼성</t>
    <phoneticPr fontId="1" type="noConversion"/>
  </si>
  <si>
    <t>2
1</t>
    <phoneticPr fontId="1" type="noConversion"/>
  </si>
  <si>
    <t>㈜잠실리빙프라자</t>
    <phoneticPr fontId="1" type="noConversion"/>
  </si>
  <si>
    <t>(주)한양가구</t>
    <phoneticPr fontId="1" type="noConversion"/>
  </si>
  <si>
    <t>SYSMAX</t>
    <phoneticPr fontId="1" type="noConversion"/>
  </si>
  <si>
    <t>㈜코스트코</t>
    <phoneticPr fontId="1" type="noConversion"/>
  </si>
  <si>
    <t>비전퍼니쳐가구</t>
    <phoneticPr fontId="1" type="noConversion"/>
  </si>
  <si>
    <t>청도열쇠상사</t>
    <phoneticPr fontId="1" type="noConversion"/>
  </si>
  <si>
    <t>G-MARKET</t>
    <phoneticPr fontId="1" type="noConversion"/>
  </si>
  <si>
    <t>G-MARKET</t>
    <phoneticPr fontId="1" type="noConversion"/>
  </si>
  <si>
    <t>회 비</t>
    <phoneticPr fontId="1" type="noConversion"/>
  </si>
  <si>
    <t>5. 기본재산 명세서</t>
    <phoneticPr fontId="1" type="noConversion"/>
  </si>
  <si>
    <t>계</t>
    <phoneticPr fontId="1" type="noConversion"/>
  </si>
  <si>
    <t xml:space="preserve"> 계</t>
    <phoneticPr fontId="1" type="noConversion"/>
  </si>
  <si>
    <t xml:space="preserve">    계</t>
    <phoneticPr fontId="1" type="noConversion"/>
  </si>
  <si>
    <t>SC은행</t>
    <phoneticPr fontId="1" type="noConversion"/>
  </si>
  <si>
    <t>차 액</t>
    <phoneticPr fontId="1" type="noConversion"/>
  </si>
  <si>
    <t>금액(1)</t>
    <phoneticPr fontId="1" type="noConversion"/>
  </si>
  <si>
    <t>금액(2)</t>
    <phoneticPr fontId="1" type="noConversion"/>
  </si>
  <si>
    <t>비 고</t>
    <phoneticPr fontId="1" type="noConversion"/>
  </si>
  <si>
    <t xml:space="preserve">실 적  </t>
    <phoneticPr fontId="1" type="noConversion"/>
  </si>
  <si>
    <t xml:space="preserve">실 적 </t>
    <phoneticPr fontId="1" type="noConversion"/>
  </si>
  <si>
    <t>2-1.회비</t>
    <phoneticPr fontId="1" type="noConversion"/>
  </si>
  <si>
    <t xml:space="preserve"> 실적 </t>
    <phoneticPr fontId="1" type="noConversion"/>
  </si>
  <si>
    <t>개인및법인</t>
    <phoneticPr fontId="1" type="noConversion"/>
  </si>
  <si>
    <t xml:space="preserve">지정/
비지정
</t>
    <phoneticPr fontId="1" type="noConversion"/>
  </si>
  <si>
    <t>6. 회비 수입 명세 및 사용 조서</t>
    <phoneticPr fontId="1" type="noConversion"/>
  </si>
  <si>
    <t>비 고</t>
    <phoneticPr fontId="1" type="noConversion"/>
  </si>
  <si>
    <t>7. 후원금 수입 명세 및 사용조서</t>
    <phoneticPr fontId="1" type="noConversion"/>
  </si>
  <si>
    <t>사역자MT</t>
    <phoneticPr fontId="1" type="noConversion"/>
  </si>
  <si>
    <t xml:space="preserve"> 1 .전기
   이월금</t>
    <phoneticPr fontId="1" type="noConversion"/>
  </si>
  <si>
    <t>당기수입계</t>
    <phoneticPr fontId="1" type="noConversion"/>
  </si>
  <si>
    <t>차기이월금</t>
    <phoneticPr fontId="1" type="noConversion"/>
  </si>
  <si>
    <t>합 계</t>
    <phoneticPr fontId="1" type="noConversion"/>
  </si>
  <si>
    <t>강동송파
교육지원청</t>
    <phoneticPr fontId="1" type="noConversion"/>
  </si>
  <si>
    <t>기본재산+회비
+후원금</t>
    <phoneticPr fontId="1" type="noConversion"/>
  </si>
  <si>
    <t>회비 이자</t>
    <phoneticPr fontId="1" type="noConversion"/>
  </si>
  <si>
    <t>잔 액</t>
    <phoneticPr fontId="1" type="noConversion"/>
  </si>
  <si>
    <t>6. 회비 수입 명세 및 사용 조서</t>
    <phoneticPr fontId="1" type="noConversion"/>
  </si>
  <si>
    <t>2-1.
회비</t>
    <phoneticPr fontId="1" type="noConversion"/>
  </si>
  <si>
    <t>2-4. 
이자</t>
    <phoneticPr fontId="1" type="noConversion"/>
  </si>
  <si>
    <t>예산 내역</t>
    <phoneticPr fontId="1" type="noConversion"/>
  </si>
  <si>
    <t>2. 당기
   수입</t>
    <phoneticPr fontId="1" type="noConversion"/>
  </si>
  <si>
    <t>컴퓨터데스크탑
모니터21"</t>
    <phoneticPr fontId="1" type="noConversion"/>
  </si>
  <si>
    <t>봉사활동
지원</t>
    <phoneticPr fontId="1" type="noConversion"/>
  </si>
  <si>
    <t>9. 고정자산( 비품 ) 명세서</t>
    <phoneticPr fontId="1" type="noConversion"/>
  </si>
  <si>
    <t>10. 인건비 지출 명세서</t>
    <phoneticPr fontId="1" type="noConversion"/>
  </si>
  <si>
    <t>11.사업비 지출 명세서</t>
    <phoneticPr fontId="1" type="noConversion"/>
  </si>
  <si>
    <t>기본재산/
회비/후원금이자</t>
    <phoneticPr fontId="1" type="noConversion"/>
  </si>
  <si>
    <t>10. 인건비 지출 명세서</t>
    <phoneticPr fontId="1" type="noConversion"/>
  </si>
  <si>
    <t>유형</t>
    <phoneticPr fontId="1" type="noConversion"/>
  </si>
  <si>
    <t>사용내역</t>
    <phoneticPr fontId="1" type="noConversion"/>
  </si>
  <si>
    <t>비고</t>
    <phoneticPr fontId="1" type="noConversion"/>
  </si>
  <si>
    <t>강동송파
교육지원청</t>
    <phoneticPr fontId="1" type="noConversion"/>
  </si>
  <si>
    <t>지정</t>
    <phoneticPr fontId="1" type="noConversion"/>
  </si>
  <si>
    <t>합 계</t>
    <phoneticPr fontId="1" type="noConversion"/>
  </si>
  <si>
    <t xml:space="preserve">금 액 </t>
    <phoneticPr fontId="1" type="noConversion"/>
  </si>
  <si>
    <t>교부자</t>
    <phoneticPr fontId="1" type="noConversion"/>
  </si>
  <si>
    <t>교부자</t>
    <phoneticPr fontId="1" type="noConversion"/>
  </si>
  <si>
    <t>금전</t>
    <phoneticPr fontId="1" type="noConversion"/>
  </si>
  <si>
    <t xml:space="preserve">비 고 </t>
    <phoneticPr fontId="1" type="noConversion"/>
  </si>
  <si>
    <t>금 액</t>
    <phoneticPr fontId="1" type="noConversion"/>
  </si>
  <si>
    <t>일자</t>
    <phoneticPr fontId="1" type="noConversion"/>
  </si>
  <si>
    <t>(사)섬김과나눔</t>
    <phoneticPr fontId="1" type="noConversion"/>
  </si>
  <si>
    <t>송파교육복지
센터 운영지원</t>
    <phoneticPr fontId="1" type="noConversion"/>
  </si>
  <si>
    <t>204-**-4803</t>
    <phoneticPr fontId="1" type="noConversion"/>
  </si>
  <si>
    <t>사단법인 섬김과나눔</t>
    <phoneticPr fontId="1" type="noConversion"/>
  </si>
  <si>
    <t>수  입</t>
    <phoneticPr fontId="1" type="noConversion"/>
  </si>
  <si>
    <t>법인목적사업비</t>
    <phoneticPr fontId="1" type="noConversion"/>
  </si>
  <si>
    <t>잔존</t>
    <phoneticPr fontId="1" type="noConversion"/>
  </si>
  <si>
    <t>1년</t>
    <phoneticPr fontId="1" type="noConversion"/>
  </si>
  <si>
    <t>2년</t>
    <phoneticPr fontId="1" type="noConversion"/>
  </si>
  <si>
    <t>3년</t>
  </si>
  <si>
    <t>4년</t>
  </si>
  <si>
    <t>5년</t>
  </si>
  <si>
    <t>6년</t>
  </si>
  <si>
    <t>7년</t>
  </si>
  <si>
    <t>8년</t>
  </si>
  <si>
    <t>9년</t>
  </si>
  <si>
    <t>10년</t>
  </si>
  <si>
    <t>잔존50%</t>
    <phoneticPr fontId="1" type="noConversion"/>
  </si>
  <si>
    <t xml:space="preserve"> </t>
    <phoneticPr fontId="1" type="noConversion"/>
  </si>
  <si>
    <t xml:space="preserve">  합    계</t>
    <phoneticPr fontId="1" type="noConversion"/>
  </si>
  <si>
    <t xml:space="preserve"> 합    계</t>
    <phoneticPr fontId="1" type="noConversion"/>
  </si>
  <si>
    <t>※ 감가상각기준</t>
    <phoneticPr fontId="1" type="noConversion"/>
  </si>
  <si>
    <t>1. 고정자산(비품) 분류 기준은 구입가격이 10만원 이상의 비품을 대상으로 하였음.</t>
    <phoneticPr fontId="1" type="noConversion"/>
  </si>
  <si>
    <t>2. 비품의 감가상각율은 3년이상 취득금액의 50%, 2년이상 30%, 1년이상 10%를 적용하고 
    3년 초과시 매년 전년도말 잔존가액의 50%를 적용함.</t>
    <phoneticPr fontId="1" type="noConversion"/>
  </si>
  <si>
    <t>법인기본재산
 ( 현금 )</t>
    <phoneticPr fontId="1" type="noConversion"/>
  </si>
  <si>
    <t>계</t>
    <phoneticPr fontId="1" type="noConversion"/>
  </si>
  <si>
    <t>.</t>
    <phoneticPr fontId="1" type="noConversion"/>
  </si>
  <si>
    <t>합                 계</t>
    <phoneticPr fontId="1" type="noConversion"/>
  </si>
  <si>
    <t xml:space="preserve"> </t>
    <phoneticPr fontId="1" type="noConversion"/>
  </si>
  <si>
    <t>관항</t>
    <phoneticPr fontId="1" type="noConversion"/>
  </si>
  <si>
    <t>목(적요)</t>
    <phoneticPr fontId="1" type="noConversion"/>
  </si>
  <si>
    <t>집행액</t>
    <phoneticPr fontId="1" type="noConversion"/>
  </si>
  <si>
    <t>차액(전용액)</t>
    <phoneticPr fontId="1" type="noConversion"/>
  </si>
  <si>
    <t>전용내역</t>
    <phoneticPr fontId="1" type="noConversion"/>
  </si>
  <si>
    <t>합        계</t>
    <phoneticPr fontId="1" type="noConversion"/>
  </si>
  <si>
    <t>자본취득비</t>
    <phoneticPr fontId="1" type="noConversion"/>
  </si>
  <si>
    <t>자산취득비</t>
    <phoneticPr fontId="1" type="noConversion"/>
  </si>
  <si>
    <t>아이티솔루션</t>
    <phoneticPr fontId="1" type="noConversion"/>
  </si>
  <si>
    <t>빔프로젝터외</t>
    <phoneticPr fontId="1" type="noConversion"/>
  </si>
  <si>
    <t>감가상각평가액</t>
    <phoneticPr fontId="1" type="noConversion"/>
  </si>
  <si>
    <t>잔존가액</t>
    <phoneticPr fontId="1" type="noConversion"/>
  </si>
  <si>
    <t>특별지원</t>
    <phoneticPr fontId="1" type="noConversion"/>
  </si>
  <si>
    <t>법인회원 회비</t>
    <phoneticPr fontId="1" type="noConversion"/>
  </si>
  <si>
    <t>명절용품 지원</t>
    <phoneticPr fontId="1" type="noConversion"/>
  </si>
  <si>
    <t>봉사활동 지원</t>
    <phoneticPr fontId="1" type="noConversion"/>
  </si>
  <si>
    <t>사회보험</t>
    <phoneticPr fontId="1" type="noConversion"/>
  </si>
  <si>
    <t>사회보험료/부담금</t>
    <phoneticPr fontId="1" type="noConversion"/>
  </si>
  <si>
    <t>여비</t>
    <phoneticPr fontId="1" type="noConversion"/>
  </si>
  <si>
    <t>용역비/임대료</t>
    <phoneticPr fontId="1" type="noConversion"/>
  </si>
  <si>
    <t>우편료/인지대</t>
    <phoneticPr fontId="1" type="noConversion"/>
  </si>
  <si>
    <t>주민세 등</t>
    <phoneticPr fontId="1" type="noConversion"/>
  </si>
  <si>
    <t>기관운영비</t>
    <phoneticPr fontId="1" type="noConversion"/>
  </si>
  <si>
    <t>업무활동비</t>
    <phoneticPr fontId="1" type="noConversion"/>
  </si>
  <si>
    <t>총회,이사회,
사업부장회의
팀장회의</t>
    <phoneticPr fontId="1" type="noConversion"/>
  </si>
  <si>
    <t>세미나 등</t>
    <phoneticPr fontId="1" type="noConversion"/>
  </si>
  <si>
    <t>인건비</t>
    <phoneticPr fontId="1" type="noConversion"/>
  </si>
  <si>
    <t>사회보험</t>
    <phoneticPr fontId="1" type="noConversion"/>
  </si>
  <si>
    <t>사회보험료/부담금</t>
    <phoneticPr fontId="1" type="noConversion"/>
  </si>
  <si>
    <t>사무비</t>
    <phoneticPr fontId="1" type="noConversion"/>
  </si>
  <si>
    <t>사업보고서 제작</t>
    <phoneticPr fontId="1" type="noConversion"/>
  </si>
  <si>
    <t>중식비 외</t>
    <phoneticPr fontId="1" type="noConversion"/>
  </si>
  <si>
    <t>총회, 이사회
운영위원회
팀장회의</t>
    <phoneticPr fontId="1" type="noConversion"/>
  </si>
  <si>
    <t>회비</t>
    <phoneticPr fontId="1" type="noConversion"/>
  </si>
  <si>
    <t>기타</t>
    <phoneticPr fontId="1" type="noConversion"/>
  </si>
  <si>
    <t>차입금</t>
    <phoneticPr fontId="1" type="noConversion"/>
  </si>
  <si>
    <t>예수금</t>
    <phoneticPr fontId="1" type="noConversion"/>
  </si>
  <si>
    <t>마천복지관 차입</t>
    <phoneticPr fontId="1" type="noConversion"/>
  </si>
  <si>
    <t>건가,다가 장애인고용분담금</t>
    <phoneticPr fontId="1" type="noConversion"/>
  </si>
  <si>
    <t>총계</t>
    <phoneticPr fontId="1" type="noConversion"/>
  </si>
  <si>
    <t>우리</t>
    <phoneticPr fontId="1" type="noConversion"/>
  </si>
  <si>
    <t>sc제일</t>
    <phoneticPr fontId="1" type="noConversion"/>
  </si>
  <si>
    <t>하나</t>
    <phoneticPr fontId="1" type="noConversion"/>
  </si>
  <si>
    <t>2019.12.31기준</t>
    <phoneticPr fontId="1" type="noConversion"/>
  </si>
  <si>
    <t>계</t>
    <phoneticPr fontId="1" type="noConversion"/>
  </si>
  <si>
    <t>개인 및 법인</t>
    <phoneticPr fontId="1" type="noConversion"/>
  </si>
  <si>
    <t>비지정</t>
    <phoneticPr fontId="1" type="noConversion"/>
  </si>
  <si>
    <t>컴퓨터</t>
    <phoneticPr fontId="1" type="noConversion"/>
  </si>
  <si>
    <t>삼성</t>
    <phoneticPr fontId="1" type="noConversion"/>
  </si>
  <si>
    <t>㈜데스크케이</t>
    <phoneticPr fontId="1" type="noConversion"/>
  </si>
  <si>
    <t>모니터</t>
    <phoneticPr fontId="1" type="noConversion"/>
  </si>
  <si>
    <t>투데스테크</t>
    <phoneticPr fontId="1" type="noConversion"/>
  </si>
  <si>
    <t>LED투광기 
20W*8</t>
    <phoneticPr fontId="1" type="noConversion"/>
  </si>
  <si>
    <t>문고리닷컴</t>
    <phoneticPr fontId="1" type="noConversion"/>
  </si>
  <si>
    <t>생명사랑
이웃사랑 캠페인</t>
    <phoneticPr fontId="1" type="noConversion"/>
  </si>
  <si>
    <t xml:space="preserve">2-2.후원금(기부금)
  </t>
    <phoneticPr fontId="1" type="noConversion"/>
  </si>
  <si>
    <t>봉사활동 지원</t>
    <phoneticPr fontId="1" type="noConversion"/>
  </si>
  <si>
    <t>사업비</t>
    <phoneticPr fontId="1" type="noConversion"/>
  </si>
  <si>
    <t>예산</t>
    <phoneticPr fontId="1" type="noConversion"/>
  </si>
  <si>
    <t>선납세금</t>
    <phoneticPr fontId="1" type="noConversion"/>
  </si>
  <si>
    <t>소계</t>
    <phoneticPr fontId="1" type="noConversion"/>
  </si>
  <si>
    <t>합  계</t>
    <phoneticPr fontId="1" type="noConversion"/>
  </si>
  <si>
    <t>비지정</t>
    <phoneticPr fontId="1" type="noConversion"/>
  </si>
  <si>
    <t>법인사업 및 운영 지원</t>
    <phoneticPr fontId="1" type="noConversion"/>
  </si>
  <si>
    <t>"</t>
    <phoneticPr fontId="1" type="noConversion"/>
  </si>
  <si>
    <t>이자</t>
    <phoneticPr fontId="1" type="noConversion"/>
  </si>
  <si>
    <t>관항</t>
    <phoneticPr fontId="1" type="noConversion"/>
  </si>
  <si>
    <t>목</t>
    <phoneticPr fontId="1" type="noConversion"/>
  </si>
  <si>
    <t>차액</t>
    <phoneticPr fontId="1" type="noConversion"/>
  </si>
  <si>
    <t>차액</t>
    <phoneticPr fontId="1" type="noConversion"/>
  </si>
  <si>
    <t>관항</t>
    <phoneticPr fontId="1" type="noConversion"/>
  </si>
  <si>
    <t>사업비/
일반
사업비</t>
    <phoneticPr fontId="1" type="noConversion"/>
  </si>
  <si>
    <t>관 항</t>
    <phoneticPr fontId="1" type="noConversion"/>
  </si>
  <si>
    <t>관항</t>
    <phoneticPr fontId="1" type="noConversion"/>
  </si>
  <si>
    <t>사업비/
일반
사업비</t>
    <phoneticPr fontId="1" type="noConversion"/>
  </si>
  <si>
    <t>차 액</t>
    <phoneticPr fontId="1" type="noConversion"/>
  </si>
  <si>
    <t>관 항</t>
    <phoneticPr fontId="1" type="noConversion"/>
  </si>
  <si>
    <t>차 액</t>
    <phoneticPr fontId="1" type="noConversion"/>
  </si>
  <si>
    <t>세부 내역</t>
    <phoneticPr fontId="1" type="noConversion"/>
  </si>
  <si>
    <t>관 항</t>
    <phoneticPr fontId="1" type="noConversion"/>
  </si>
  <si>
    <t xml:space="preserve"> 목</t>
    <phoneticPr fontId="1" type="noConversion"/>
  </si>
  <si>
    <t>마천종합사회복지관/
마천데이케어센터</t>
    <phoneticPr fontId="1" type="noConversion"/>
  </si>
  <si>
    <t>지출 내역</t>
    <phoneticPr fontId="1" type="noConversion"/>
  </si>
  <si>
    <t>사무비/
인건비</t>
    <phoneticPr fontId="1" type="noConversion"/>
  </si>
  <si>
    <t>항 목</t>
    <phoneticPr fontId="1" type="noConversion"/>
  </si>
  <si>
    <t>구 분</t>
    <phoneticPr fontId="1" type="noConversion"/>
  </si>
  <si>
    <t>유 형</t>
    <phoneticPr fontId="1" type="noConversion"/>
  </si>
  <si>
    <t>일 자</t>
    <phoneticPr fontId="1" type="noConversion"/>
  </si>
  <si>
    <t>금전</t>
    <phoneticPr fontId="1" type="noConversion"/>
  </si>
  <si>
    <t>특별지원</t>
    <phoneticPr fontId="1" type="noConversion"/>
  </si>
  <si>
    <t>운영비</t>
    <phoneticPr fontId="1" type="noConversion"/>
  </si>
  <si>
    <t>선납세금 환입</t>
    <phoneticPr fontId="1" type="noConversion"/>
  </si>
  <si>
    <t>특별/일반회원</t>
    <phoneticPr fontId="1" type="noConversion"/>
  </si>
  <si>
    <t>주님의교회 외</t>
    <phoneticPr fontId="1" type="noConversion"/>
  </si>
  <si>
    <t>항목</t>
    <phoneticPr fontId="1" type="noConversion"/>
  </si>
  <si>
    <t>후원금
수입</t>
    <phoneticPr fontId="1" type="noConversion"/>
  </si>
  <si>
    <t xml:space="preserve">금 액 </t>
    <phoneticPr fontId="1" type="noConversion"/>
  </si>
  <si>
    <t>유 형</t>
    <phoneticPr fontId="1" type="noConversion"/>
  </si>
  <si>
    <t>일 자</t>
    <phoneticPr fontId="1" type="noConversion"/>
  </si>
  <si>
    <t>비 고</t>
    <phoneticPr fontId="1" type="noConversion"/>
  </si>
  <si>
    <t>전입금</t>
    <phoneticPr fontId="1" type="noConversion"/>
  </si>
  <si>
    <t xml:space="preserve">  합 계</t>
    <phoneticPr fontId="1" type="noConversion"/>
  </si>
  <si>
    <t>_</t>
    <phoneticPr fontId="1" type="noConversion"/>
  </si>
  <si>
    <t>3) 후원금 전용계좌 금액</t>
    <phoneticPr fontId="1" type="noConversion"/>
  </si>
  <si>
    <t xml:space="preserve">금 액 </t>
    <phoneticPr fontId="1" type="noConversion"/>
  </si>
  <si>
    <t>잔 액</t>
    <phoneticPr fontId="1" type="noConversion"/>
  </si>
  <si>
    <t>송파교육
복지센터</t>
    <phoneticPr fontId="1" type="noConversion"/>
  </si>
  <si>
    <t>계(1)</t>
    <phoneticPr fontId="1" type="noConversion"/>
  </si>
  <si>
    <t>계(2)</t>
    <phoneticPr fontId="1" type="noConversion"/>
  </si>
  <si>
    <r>
      <t>1. 수입</t>
    </r>
    <r>
      <rPr>
        <b/>
        <sz val="14"/>
        <color theme="1"/>
        <rFont val="굴림"/>
        <family val="3"/>
        <charset val="129"/>
      </rPr>
      <t>·</t>
    </r>
    <r>
      <rPr>
        <b/>
        <sz val="14"/>
        <color theme="1"/>
        <rFont val="맑은 고딕"/>
        <family val="3"/>
        <charset val="129"/>
        <scheme val="minor"/>
      </rPr>
      <t>지출 결산내역</t>
    </r>
    <phoneticPr fontId="1" type="noConversion"/>
  </si>
  <si>
    <t>개인 및 법인</t>
    <phoneticPr fontId="1" type="noConversion"/>
  </si>
  <si>
    <t>소계</t>
    <phoneticPr fontId="1" type="noConversion"/>
  </si>
  <si>
    <t xml:space="preserve"> 합 계</t>
    <phoneticPr fontId="1" type="noConversion"/>
  </si>
  <si>
    <t>계(1)+계(2)</t>
    <phoneticPr fontId="1" type="noConversion"/>
  </si>
  <si>
    <t>"</t>
    <phoneticPr fontId="1" type="noConversion"/>
  </si>
  <si>
    <t>회비통장이자</t>
    <phoneticPr fontId="1" type="noConversion"/>
  </si>
  <si>
    <t>법인사업비계좌로 이체</t>
    <phoneticPr fontId="1" type="noConversion"/>
  </si>
  <si>
    <t>송파교육복지센터</t>
    <phoneticPr fontId="1" type="noConversion"/>
  </si>
  <si>
    <t>건가다가지원센터 장애인
고용부담금</t>
    <phoneticPr fontId="1" type="noConversion"/>
  </si>
  <si>
    <t>지원금
(전입금)</t>
    <phoneticPr fontId="1" type="noConversion"/>
  </si>
  <si>
    <t>9.장애인고용부담금</t>
    <phoneticPr fontId="1" type="noConversion"/>
  </si>
  <si>
    <t xml:space="preserve">  2)송파교육복지센타</t>
    <phoneticPr fontId="1" type="noConversion"/>
  </si>
  <si>
    <t>지정</t>
    <phoneticPr fontId="1" type="noConversion"/>
  </si>
  <si>
    <t xml:space="preserve">섬김과나눔 세미나 </t>
    <phoneticPr fontId="1" type="noConversion"/>
  </si>
  <si>
    <t>2.당기수입</t>
    <phoneticPr fontId="1" type="noConversion"/>
  </si>
  <si>
    <t>1) 회비 수입 명세</t>
    <phoneticPr fontId="1" type="noConversion"/>
  </si>
  <si>
    <t>3) 회비전용 계좌 금액</t>
    <phoneticPr fontId="1" type="noConversion"/>
  </si>
  <si>
    <t xml:space="preserve">      ( 단위 : 원 )</t>
    <phoneticPr fontId="1" type="noConversion"/>
  </si>
  <si>
    <t>1) 후원금 수입 명세</t>
    <phoneticPr fontId="1" type="noConversion"/>
  </si>
  <si>
    <t>지정</t>
    <phoneticPr fontId="1" type="noConversion"/>
  </si>
  <si>
    <t>금전</t>
    <phoneticPr fontId="1" type="noConversion"/>
  </si>
  <si>
    <t>2) 후원금 사용 명세</t>
    <phoneticPr fontId="1" type="noConversion"/>
  </si>
  <si>
    <t>당기지출계</t>
    <phoneticPr fontId="1" type="noConversion"/>
  </si>
  <si>
    <t>당기수입계</t>
    <phoneticPr fontId="1" type="noConversion"/>
  </si>
  <si>
    <t xml:space="preserve">2) 회비 사용 명세 </t>
    <phoneticPr fontId="1" type="noConversion"/>
  </si>
  <si>
    <t>우리은행</t>
    <phoneticPr fontId="1" type="noConversion"/>
  </si>
  <si>
    <t>하나은행</t>
    <phoneticPr fontId="1" type="noConversion"/>
  </si>
  <si>
    <t>국민은행</t>
    <phoneticPr fontId="1" type="noConversion"/>
  </si>
  <si>
    <t>홈페이지 정기유지보수</t>
    <phoneticPr fontId="1" type="noConversion"/>
  </si>
  <si>
    <t>위탁
운영</t>
    <phoneticPr fontId="1" type="noConversion"/>
  </si>
  <si>
    <t xml:space="preserve">  계</t>
    <phoneticPr fontId="1" type="noConversion"/>
  </si>
  <si>
    <t>법인 주민세 등 100,000</t>
    <phoneticPr fontId="1" type="noConversion"/>
  </si>
  <si>
    <t>업무활동비 
250,000/원*12개월=3,000,000</t>
    <phoneticPr fontId="1" type="noConversion"/>
  </si>
  <si>
    <t>수탁기관장회의 외</t>
    <phoneticPr fontId="1" type="noConversion"/>
  </si>
  <si>
    <t>회비</t>
    <phoneticPr fontId="1" type="noConversion"/>
  </si>
  <si>
    <t>의료비 및 환자용품 지원</t>
    <phoneticPr fontId="1" type="noConversion"/>
  </si>
  <si>
    <t>주거환경개선지원</t>
    <phoneticPr fontId="1" type="noConversion"/>
  </si>
  <si>
    <t>특별지원</t>
    <phoneticPr fontId="1" type="noConversion"/>
  </si>
  <si>
    <t>주님의교회 후원금 등</t>
    <phoneticPr fontId="1" type="noConversion"/>
  </si>
  <si>
    <t>법인, 개인 후원금 등</t>
    <phoneticPr fontId="1" type="noConversion"/>
  </si>
  <si>
    <t>9. 고정자산(비품) 명세서</t>
    <phoneticPr fontId="1" type="noConversion"/>
  </si>
  <si>
    <t>명절용품 지원</t>
    <phoneticPr fontId="1" type="noConversion"/>
  </si>
  <si>
    <t>의료비 및 환자
용품 지원</t>
    <phoneticPr fontId="1" type="noConversion"/>
  </si>
  <si>
    <t>주거환경 
개선 지원</t>
    <phoneticPr fontId="1" type="noConversion"/>
  </si>
  <si>
    <t>봉사활동 지원</t>
    <phoneticPr fontId="1" type="noConversion"/>
  </si>
  <si>
    <t>기본재산예치금
 1억원</t>
    <phoneticPr fontId="1" type="noConversion"/>
  </si>
  <si>
    <t xml:space="preserve">
사업비/
수탁
운영</t>
    <phoneticPr fontId="1" type="noConversion"/>
  </si>
  <si>
    <t>법인기본재산 1억원 편성 제외</t>
    <phoneticPr fontId="1" type="noConversion"/>
  </si>
  <si>
    <t>총회 공증 및 임원 등기 1,300,000
세무확인
100,000/원*12개월=1,200,000</t>
    <phoneticPr fontId="1" type="noConversion"/>
  </si>
  <si>
    <t xml:space="preserve">
1월 떡국떡 외  2,678,000
5월 불고기 외  3,247,570
9월 송편, 곰탕 외 2,106,000
</t>
    <phoneticPr fontId="1" type="noConversion"/>
  </si>
  <si>
    <t xml:space="preserve">
2,3,4월 박*임 외 기저귀 등  125,920
9월 용기 구입 36,000
11월 휴지 등 3,172,500
</t>
    <phoneticPr fontId="1" type="noConversion"/>
  </si>
  <si>
    <t xml:space="preserve">
3월 성*연 외 속옷, 이불 등  353,670
6월 김*수 외 세탁기, 전자레인지 등 335,000
10월 김 등 622,430
11월 생활용품 등 171,100
12월 점퍼 등 2,094,400
</t>
    <phoneticPr fontId="1" type="noConversion"/>
  </si>
  <si>
    <t>비고</t>
    <phoneticPr fontId="1" type="noConversion"/>
  </si>
  <si>
    <t>일반 
사업비</t>
    <phoneticPr fontId="1" type="noConversion"/>
  </si>
  <si>
    <t>생명사랑 이웃사랑
희망상자 제작 지원</t>
    <phoneticPr fontId="1" type="noConversion"/>
  </si>
  <si>
    <t>생명사랑 이웃사랑
이웃돕기 공모사업</t>
    <phoneticPr fontId="1" type="noConversion"/>
  </si>
  <si>
    <t>수탁운영기관 복지사업 특별지원</t>
    <phoneticPr fontId="1" type="noConversion"/>
  </si>
  <si>
    <t>법인 홍보물 제작 등 2,000,000</t>
    <phoneticPr fontId="1" type="noConversion"/>
  </si>
  <si>
    <t>홈페이지 관리  12개월 800,000</t>
    <phoneticPr fontId="1" type="noConversion"/>
  </si>
  <si>
    <t>1개</t>
    <phoneticPr fontId="1" type="noConversion"/>
  </si>
  <si>
    <t xml:space="preserve">
1월 1,510,960
2월  3,921,410
3월  4,278,420
4월  4,345,780
5월  5,343,180
6월  2,666,160
7월  2,917,600
9월  2,605,400
10월  2,666,700
11월  3,427,340
12월  2,673,800
</t>
    <phoneticPr fontId="1" type="noConversion"/>
  </si>
  <si>
    <t>생명사랑 이웃사랑 
희망상자 제작 지원</t>
    <phoneticPr fontId="1" type="noConversion"/>
  </si>
  <si>
    <t>생명사랑 이웃사랑
이웃돕기 공모사업</t>
    <phoneticPr fontId="1" type="noConversion"/>
  </si>
  <si>
    <t>우편료/
인지대</t>
    <phoneticPr fontId="1" type="noConversion"/>
  </si>
  <si>
    <t>우편료, 인지대 등</t>
    <phoneticPr fontId="1" type="noConversion"/>
  </si>
  <si>
    <t>0</t>
    <phoneticPr fontId="1" type="noConversion"/>
  </si>
  <si>
    <t xml:space="preserve">
교통비 12개월  300,000
</t>
    <phoneticPr fontId="1" type="noConversion"/>
  </si>
  <si>
    <t>해당</t>
    <phoneticPr fontId="1" type="noConversion"/>
  </si>
  <si>
    <t>사항</t>
    <phoneticPr fontId="1" type="noConversion"/>
  </si>
  <si>
    <t>소 계</t>
    <phoneticPr fontId="1" type="noConversion"/>
  </si>
  <si>
    <t>후원금</t>
    <phoneticPr fontId="1" type="noConversion"/>
  </si>
  <si>
    <t>사업비/
일반
사업비</t>
    <phoneticPr fontId="1" type="noConversion"/>
  </si>
  <si>
    <t>송파교육
복지센타</t>
    <phoneticPr fontId="1" type="noConversion"/>
  </si>
  <si>
    <t>생명사랑 이웃사랑 캠페인</t>
    <phoneticPr fontId="1" type="noConversion"/>
  </si>
  <si>
    <t>* 예산의 목간전용은 재무회계규정 제17조에 의거 회장의 승인을 받아 시행할 수 있음.</t>
    <phoneticPr fontId="1" type="noConversion"/>
  </si>
  <si>
    <t>예산액</t>
    <phoneticPr fontId="1" type="noConversion"/>
  </si>
  <si>
    <t>지출액</t>
    <phoneticPr fontId="1" type="noConversion"/>
  </si>
  <si>
    <t>차액</t>
    <phoneticPr fontId="1" type="noConversion"/>
  </si>
  <si>
    <t>없음</t>
    <phoneticPr fontId="1" type="noConversion"/>
  </si>
  <si>
    <t>0</t>
    <phoneticPr fontId="1" type="noConversion"/>
  </si>
  <si>
    <t xml:space="preserve">  1)마천종합사회복지관</t>
    <phoneticPr fontId="1" type="noConversion"/>
  </si>
  <si>
    <t>수탁운영기관 복지사업 
특별지원</t>
    <phoneticPr fontId="1" type="noConversion"/>
  </si>
  <si>
    <t>차상위계층 등 이웃돕기 지원</t>
    <phoneticPr fontId="1" type="noConversion"/>
  </si>
  <si>
    <t>93명</t>
    <phoneticPr fontId="1" type="noConversion"/>
  </si>
  <si>
    <t>회비이체</t>
    <phoneticPr fontId="1" type="noConversion"/>
  </si>
  <si>
    <t>지정</t>
    <phoneticPr fontId="1" type="noConversion"/>
  </si>
  <si>
    <t>환경개선비</t>
    <phoneticPr fontId="1" type="noConversion"/>
  </si>
  <si>
    <t>204-**-2526</t>
    <phoneticPr fontId="1" type="noConversion"/>
  </si>
  <si>
    <t>2-2.
후원금
(기부금)</t>
    <phoneticPr fontId="1" type="noConversion"/>
  </si>
  <si>
    <t>2-3.
교육청
보조금</t>
    <phoneticPr fontId="1" type="noConversion"/>
  </si>
  <si>
    <t>2-3.보조금</t>
    <phoneticPr fontId="1" type="noConversion"/>
  </si>
  <si>
    <t>보조금</t>
    <phoneticPr fontId="1" type="noConversion"/>
  </si>
  <si>
    <t>(사)섬김과나눔 사업보고 및 회원, 후원자, 사역자 모집 등 500,000</t>
    <phoneticPr fontId="1" type="noConversion"/>
  </si>
  <si>
    <t>사업비 계좌이체</t>
    <phoneticPr fontId="1" type="noConversion"/>
  </si>
  <si>
    <t>후원금 계좌이체</t>
    <phoneticPr fontId="1" type="noConversion"/>
  </si>
  <si>
    <t>회원 연 120,000원 / 이사 연 1,000,000원</t>
    <phoneticPr fontId="1" type="noConversion"/>
  </si>
  <si>
    <t>1) 보조금수입 명세</t>
    <phoneticPr fontId="1" type="noConversion"/>
  </si>
  <si>
    <t>송파교육복지센터 보조금
(1차)</t>
    <phoneticPr fontId="1" type="noConversion"/>
  </si>
  <si>
    <t>송파교육복지센터 보조금
(2차)</t>
    <phoneticPr fontId="1" type="noConversion"/>
  </si>
  <si>
    <t>송파교육복지센터 보조금
(3차)</t>
    <phoneticPr fontId="1" type="noConversion"/>
  </si>
  <si>
    <t xml:space="preserve">보조금 이자 </t>
    <phoneticPr fontId="1" type="noConversion"/>
  </si>
  <si>
    <t>보조금
수입</t>
    <phoneticPr fontId="1" type="noConversion"/>
  </si>
  <si>
    <t>2) 보조금 사용 명세</t>
    <phoneticPr fontId="1" type="noConversion"/>
  </si>
  <si>
    <t>보조금 지원(1차)</t>
    <phoneticPr fontId="1" type="noConversion"/>
  </si>
  <si>
    <t>보조금 지원(2차)</t>
    <phoneticPr fontId="1" type="noConversion"/>
  </si>
  <si>
    <t>보조금 지원(4차)</t>
    <phoneticPr fontId="1" type="noConversion"/>
  </si>
  <si>
    <t>회계급여</t>
    <phoneticPr fontId="1" type="noConversion"/>
  </si>
  <si>
    <t>3) 보조금 전용계좌 금액</t>
    <phoneticPr fontId="1" type="noConversion"/>
  </si>
  <si>
    <t>총회, 이사회 및 팀장회의 외</t>
    <phoneticPr fontId="1" type="noConversion"/>
  </si>
  <si>
    <t xml:space="preserve">500,000*35명=17,500,000
300,000*40명=12,000,000
500,000*21개 교회=10,500,000
</t>
    <phoneticPr fontId="1" type="noConversion"/>
  </si>
  <si>
    <t>선납세금 환급</t>
    <phoneticPr fontId="1" type="noConversion"/>
  </si>
  <si>
    <t>8. 보조금 수입 명세 및 사용조서</t>
    <phoneticPr fontId="1" type="noConversion"/>
  </si>
  <si>
    <t>급여</t>
    <phoneticPr fontId="1" type="noConversion"/>
  </si>
  <si>
    <t>교육청보조금</t>
    <phoneticPr fontId="1" type="noConversion"/>
  </si>
  <si>
    <t>사회보험</t>
    <phoneticPr fontId="1" type="noConversion"/>
  </si>
  <si>
    <t>사회보험료
/부담금</t>
    <phoneticPr fontId="1" type="noConversion"/>
  </si>
  <si>
    <t>세부내역</t>
    <phoneticPr fontId="1" type="noConversion"/>
  </si>
  <si>
    <t xml:space="preserve">   ∘송파구청 희망스폰서사업  지원</t>
    <phoneticPr fontId="1" type="noConversion"/>
  </si>
  <si>
    <t>감가상각누계액
9,203,830</t>
    <phoneticPr fontId="1" type="noConversion"/>
  </si>
  <si>
    <t>증 감</t>
    <phoneticPr fontId="1" type="noConversion"/>
  </si>
  <si>
    <t>개인/법인 후원금(지정후원금 포함)</t>
    <phoneticPr fontId="1" type="noConversion"/>
  </si>
  <si>
    <t>생명사랑 이웃사랑 캠페인 후원금(교회와 공동 개최)</t>
    <phoneticPr fontId="1" type="noConversion"/>
  </si>
  <si>
    <t xml:space="preserve"> 정기예금(기본재산) 및 일반예금(회비, 후원금, 사업비,교육청보조금) 이자</t>
    <phoneticPr fontId="1" type="noConversion"/>
  </si>
  <si>
    <t>식품 및 
생활용품 
지원</t>
    <phoneticPr fontId="1" type="noConversion"/>
  </si>
  <si>
    <r>
      <t>죽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3"/>
        <charset val="129"/>
        <scheme val="minor"/>
      </rPr>
      <t xml:space="preserve"> 국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3"/>
        <charset val="129"/>
        <scheme val="minor"/>
      </rPr>
      <t xml:space="preserve">
생활용품 지원</t>
    </r>
    <phoneticPr fontId="1" type="noConversion"/>
  </si>
  <si>
    <t>캠페인 후원금품 모집 행사</t>
    <phoneticPr fontId="1" type="noConversion"/>
  </si>
  <si>
    <t>차상위계층 등 이웃돕기 지원(교회 복지사업)</t>
    <phoneticPr fontId="1" type="noConversion"/>
  </si>
  <si>
    <t>주거개선지원 및
물품지원</t>
    <phoneticPr fontId="1" type="noConversion"/>
  </si>
  <si>
    <t>기초생활수급가정 및 차상위 계층 
생활안정 지원</t>
    <phoneticPr fontId="1" type="noConversion"/>
  </si>
  <si>
    <t xml:space="preserve">위기환경의 
아동 청소년 지원
</t>
    <phoneticPr fontId="1" type="noConversion"/>
  </si>
  <si>
    <t>교육 및 진로지원</t>
    <phoneticPr fontId="1" type="noConversion"/>
  </si>
  <si>
    <t>지정기부금 지원</t>
    <phoneticPr fontId="1" type="noConversion"/>
  </si>
  <si>
    <t>캠페인 협력기관 회의비 1,000,000</t>
    <phoneticPr fontId="1" type="noConversion"/>
  </si>
  <si>
    <t>마천종합사회복지관 및
마천데이케어센터</t>
    <phoneticPr fontId="1" type="noConversion"/>
  </si>
  <si>
    <t>노인전문복지시설 위탁운영(신규 사업)</t>
    <phoneticPr fontId="1" type="noConversion"/>
  </si>
  <si>
    <t>사무실 비품 구입비 삭감</t>
    <phoneticPr fontId="1" type="noConversion"/>
  </si>
  <si>
    <t>우편료 등 12개월 800,000</t>
    <phoneticPr fontId="1" type="noConversion"/>
  </si>
  <si>
    <t xml:space="preserve">
섬김과나눔 봉사자 세미나 2,000,000
</t>
    <phoneticPr fontId="1" type="noConversion"/>
  </si>
  <si>
    <t>예비비 2,000,000</t>
    <phoneticPr fontId="1" type="noConversion"/>
  </si>
  <si>
    <t>3개</t>
    <phoneticPr fontId="1" type="noConversion"/>
  </si>
  <si>
    <t>8개</t>
    <phoneticPr fontId="1" type="noConversion"/>
  </si>
  <si>
    <t>죽, 국, 생활용품 
지원</t>
    <phoneticPr fontId="1" type="noConversion"/>
  </si>
  <si>
    <t>명절지원</t>
    <phoneticPr fontId="1" type="noConversion"/>
  </si>
  <si>
    <t>주거개선지원 및
청소용품품 지원</t>
    <phoneticPr fontId="1" type="noConversion"/>
  </si>
  <si>
    <t>기초생활수급가정 및 차상위 계층 
생활안정 지원</t>
    <phoneticPr fontId="1" type="noConversion"/>
  </si>
  <si>
    <t>위기환경의 
아동 청소년 지원</t>
    <phoneticPr fontId="1" type="noConversion"/>
  </si>
  <si>
    <t>교육 및 진로지원</t>
    <phoneticPr fontId="1" type="noConversion"/>
  </si>
  <si>
    <t xml:space="preserve">   ∘경로행사 지원</t>
    <phoneticPr fontId="1" type="noConversion"/>
  </si>
  <si>
    <t xml:space="preserve">   ∘명절행사 지원</t>
    <phoneticPr fontId="1" type="noConversion"/>
  </si>
  <si>
    <t>사업비/일반사업비</t>
    <phoneticPr fontId="1" type="noConversion"/>
  </si>
  <si>
    <t xml:space="preserve"> ∘한국월드미션콰이어 지원</t>
    <phoneticPr fontId="1" type="noConversion"/>
  </si>
  <si>
    <t xml:space="preserve"> ∘EBS 나눔0700 지원</t>
    <phoneticPr fontId="1" type="noConversion"/>
  </si>
  <si>
    <t xml:space="preserve">   ∘사회복지시설(단체) 운영지원</t>
    <phoneticPr fontId="1" type="noConversion"/>
  </si>
  <si>
    <t xml:space="preserve">   ∘특별구제 및 운영비</t>
    <phoneticPr fontId="1" type="noConversion"/>
  </si>
  <si>
    <t>운영비</t>
    <phoneticPr fontId="1" type="noConversion"/>
  </si>
  <si>
    <t>지원금(전입금)</t>
    <phoneticPr fontId="1" type="noConversion"/>
  </si>
  <si>
    <t>노인전문복지시설 위탁운영(신규사업)</t>
    <phoneticPr fontId="1" type="noConversion"/>
  </si>
  <si>
    <t>통신비</t>
    <phoneticPr fontId="1" type="noConversion"/>
  </si>
  <si>
    <t>사업비</t>
    <phoneticPr fontId="1" type="noConversion"/>
  </si>
  <si>
    <t>일반
사업비</t>
    <phoneticPr fontId="1" type="noConversion"/>
  </si>
  <si>
    <t>후원금</t>
    <phoneticPr fontId="1" type="noConversion"/>
  </si>
  <si>
    <t>후원금 전용
(EBS 나눔0700)</t>
    <phoneticPr fontId="1" type="noConversion"/>
  </si>
  <si>
    <t>송파교육복지센타 수탁운영 서울시교육청 보조금</t>
    <phoneticPr fontId="1" type="noConversion"/>
  </si>
  <si>
    <t>주님의교회
후원금</t>
    <phoneticPr fontId="1" type="noConversion"/>
  </si>
  <si>
    <t>응급조치 의료비 지원 1,000,000
환자용품(기저귀) 80,000원*11회
  =880,000</t>
    <phoneticPr fontId="1" type="noConversion"/>
  </si>
  <si>
    <t xml:space="preserve">봉사활동(실태조사 등) 지원
25,000원*4명*4회=400,000
</t>
    <phoneticPr fontId="1" type="noConversion"/>
  </si>
  <si>
    <t>차상위계층 등 이웃돕기 지원
(교회 복지사업 지원)    40,000,000</t>
    <phoneticPr fontId="1" type="noConversion"/>
  </si>
  <si>
    <t>생명사랑 이웃사랑 이웃돕기 
공모사업 지원    30,000,000</t>
    <phoneticPr fontId="1" type="noConversion"/>
  </si>
  <si>
    <t>법인 전입금 30,000,000
*사업계획 및 예산 별도 승인</t>
    <phoneticPr fontId="1" type="noConversion"/>
  </si>
  <si>
    <t>수탁운영기관 복지사업 특별지원 
5,000,000원*2개소=10,000,000</t>
    <phoneticPr fontId="1" type="noConversion"/>
  </si>
  <si>
    <t>법인 전입금 30,000,000
*노인전문복지시설 선정(미정)</t>
    <phoneticPr fontId="1" type="noConversion"/>
  </si>
  <si>
    <t>204-**-8763</t>
    <phoneticPr fontId="1" type="noConversion"/>
  </si>
  <si>
    <t>대한사회복지회 전용계좌</t>
    <phoneticPr fontId="1" type="noConversion"/>
  </si>
  <si>
    <t xml:space="preserve">  (기간 : 2025.1.1.-6.30.)</t>
    <phoneticPr fontId="1" type="noConversion"/>
  </si>
  <si>
    <t>2-5.
기타</t>
    <phoneticPr fontId="1" type="noConversion"/>
  </si>
  <si>
    <t>1.무의탁어르신  생활지원</t>
    <phoneticPr fontId="1" type="noConversion"/>
  </si>
  <si>
    <t>2.이웃사랑 특별지원</t>
    <phoneticPr fontId="1" type="noConversion"/>
  </si>
  <si>
    <t>3.유관기관(단체) 복지사업 지원</t>
    <phoneticPr fontId="1" type="noConversion"/>
  </si>
  <si>
    <t>4.생명사랑 이웃사랑 캠페인</t>
    <phoneticPr fontId="1" type="noConversion"/>
  </si>
  <si>
    <t>5.사회복지기관(시설) 수탁운영</t>
    <phoneticPr fontId="1" type="noConversion"/>
  </si>
  <si>
    <t>6.법인 운영</t>
    <phoneticPr fontId="1" type="noConversion"/>
  </si>
  <si>
    <t>2024년 결산 차기이월금</t>
    <phoneticPr fontId="1" type="noConversion"/>
  </si>
  <si>
    <t>세금 환급 등</t>
  </si>
  <si>
    <t>2-5.기타</t>
    <phoneticPr fontId="1" type="noConversion"/>
  </si>
  <si>
    <t>지방세 등 환급금</t>
    <phoneticPr fontId="1" type="noConversion"/>
  </si>
  <si>
    <t>죽3,000원*1개*100명*4회*10개월
  =12,000,000
국3,500원*2개*100명*4회*10개월
  =28,000,000
생활용품지원
20,000원*150명*10회(방학 2달 제외)
  =30,000,000</t>
    <phoneticPr fontId="1" type="noConversion"/>
  </si>
  <si>
    <t>설날, 추석, 어버이날 선물
25,000원*150명*3회=11,250,000</t>
    <phoneticPr fontId="1" type="noConversion"/>
  </si>
  <si>
    <t>주거개선지원 및 청소용품 지원
  1,500,000</t>
    <phoneticPr fontId="1" type="noConversion"/>
  </si>
  <si>
    <t>봉사자 MT  25,000원*11명*4회
  =1,100,000</t>
    <phoneticPr fontId="1" type="noConversion"/>
  </si>
  <si>
    <t>생활안정 지원금 정기지원
150,000원*35명*12개월=63,000,000
200,000원*2명*12개월=4,800,000
질병 등 긴급 지원 5,000,000
냉난방비 지원
100,000원*41명*2회(하절기, 동절기)
   = 8,200,000</t>
    <phoneticPr fontId="1" type="noConversion"/>
  </si>
  <si>
    <r>
      <t>자립준비청년, 고립은둔청년 및
가족돌봄 아동</t>
    </r>
    <r>
      <rPr>
        <sz val="11"/>
        <color theme="1"/>
        <rFont val="Yu Gothic"/>
        <family val="3"/>
        <charset val="128"/>
      </rPr>
      <t>･</t>
    </r>
    <r>
      <rPr>
        <sz val="11"/>
        <color theme="1"/>
        <rFont val="맑은 고딕"/>
        <family val="3"/>
        <charset val="129"/>
        <scheme val="minor"/>
      </rPr>
      <t>청소년 생활보호 지원
1,000,000원*30명=30,000,000</t>
    </r>
    <phoneticPr fontId="1" type="noConversion"/>
  </si>
  <si>
    <t>아동 청소년 교육 및 진로지원
2,000,000원*35명=70,000,000
교육소외지역지원(길가에교회) 5,000,000
문화소외지역지원(강릉제일교회) 3,500,000</t>
    <phoneticPr fontId="1" type="noConversion"/>
  </si>
  <si>
    <t>1) 무의탁어르신 생활지원</t>
    <phoneticPr fontId="1" type="noConversion"/>
  </si>
  <si>
    <t>2) 이웃사랑 특별지원</t>
    <phoneticPr fontId="1" type="noConversion"/>
  </si>
  <si>
    <t>3) 유관기관(단체) 복지사업 지원</t>
    <phoneticPr fontId="1" type="noConversion"/>
  </si>
  <si>
    <t xml:space="preserve">
외국인비전센터
300,000원*1개월=300,000
한국월드미션콰이어(KWMC)
3,000,000원*12개월=36,000,000(네페스 후원)
EBS 나눔0700 3,504,290(대한사회복지회 후원)
</t>
    <phoneticPr fontId="1" type="noConversion"/>
  </si>
  <si>
    <t>운영비</t>
    <phoneticPr fontId="1" type="noConversion"/>
  </si>
  <si>
    <t>실태조사 등 봉사활동 지원</t>
    <phoneticPr fontId="1" type="noConversion"/>
  </si>
  <si>
    <t>4) 생명사랑 이웃사랑 캠페인</t>
    <phoneticPr fontId="1" type="noConversion"/>
  </si>
  <si>
    <t>캠페인 개최 후원금품 접수 행사
  캠페인 홍보 및 시설 1,000,000
  캠페인 후원 연주 지원 1,000,000
  캠페인 봉사활동 지원 1,000,000
  캠페인 운영비  500,000</t>
    <phoneticPr fontId="1" type="noConversion"/>
  </si>
  <si>
    <t xml:space="preserve">희망상자  제작 지원
 50,000원*500개=25,000,000
</t>
    <phoneticPr fontId="1" type="noConversion"/>
  </si>
  <si>
    <t>5) 사회복지기관(시설) 수탁운영</t>
    <phoneticPr fontId="1" type="noConversion"/>
  </si>
  <si>
    <t>서울시교육청보조금 313,662,000
법인 전입금 20,000,000
*사업계획 및 예산 별도 승인</t>
    <phoneticPr fontId="1" type="noConversion"/>
  </si>
  <si>
    <t>6) 법인 운영</t>
    <phoneticPr fontId="1" type="noConversion"/>
  </si>
  <si>
    <t>회계급여
10,030원*4시간*22일*13개월=11,474,000
(상여금 1개월 포함)</t>
    <phoneticPr fontId="1" type="noConversion"/>
  </si>
  <si>
    <t xml:space="preserve">
사회보험료 등 2,000,000
</t>
    <phoneticPr fontId="1" type="noConversion"/>
  </si>
  <si>
    <t xml:space="preserve"> 소모품구입 
100,000/원*10회=1,000,000</t>
    <phoneticPr fontId="1" type="noConversion"/>
  </si>
  <si>
    <t>전화, 팩스, 공용휴대폰 12개월 1,000,000</t>
    <phoneticPr fontId="1" type="noConversion"/>
  </si>
  <si>
    <t>기관운영비 12개월  3,000,000
노후컴퓨터 교체(2대)  2,500,000</t>
    <phoneticPr fontId="1" type="noConversion"/>
  </si>
  <si>
    <t>회원총회, 이사회, 사업부장회의,
수탁기관장 회의, 지원대상 선정 심의위원회 등 개최 3,000,000</t>
    <phoneticPr fontId="1" type="noConversion"/>
  </si>
  <si>
    <t>2024년이월금</t>
    <phoneticPr fontId="1" type="noConversion"/>
  </si>
  <si>
    <t>2025.6.30.현재</t>
    <phoneticPr fontId="1" type="noConversion"/>
  </si>
  <si>
    <t>11개</t>
    <phoneticPr fontId="1" type="noConversion"/>
  </si>
  <si>
    <t>49명</t>
    <phoneticPr fontId="1" type="noConversion"/>
  </si>
  <si>
    <t>2025.2.13</t>
    <phoneticPr fontId="1" type="noConversion"/>
  </si>
  <si>
    <t>2025.1.23</t>
    <phoneticPr fontId="1" type="noConversion"/>
  </si>
  <si>
    <t>2025.4.2</t>
    <phoneticPr fontId="1" type="noConversion"/>
  </si>
  <si>
    <t>네페스</t>
    <phoneticPr fontId="1" type="noConversion"/>
  </si>
  <si>
    <t>2025.6.4</t>
    <phoneticPr fontId="1" type="noConversion"/>
  </si>
  <si>
    <t>2025.4.14/6.4</t>
    <phoneticPr fontId="1" type="noConversion"/>
  </si>
  <si>
    <t>1.무의탁어르신 생활지원</t>
    <phoneticPr fontId="1" type="noConversion"/>
  </si>
  <si>
    <t>3.유관기관(단체) 지원</t>
    <phoneticPr fontId="1" type="noConversion"/>
  </si>
  <si>
    <t>4.생명사랑이웃사랑 캠페인</t>
    <phoneticPr fontId="1" type="noConversion"/>
  </si>
  <si>
    <t>5.법인운영비</t>
    <phoneticPr fontId="1" type="noConversion"/>
  </si>
  <si>
    <t>6.사회복지기관(시설) 수탁운영</t>
    <phoneticPr fontId="1" type="noConversion"/>
  </si>
  <si>
    <t>무의탁어르신 생활지원 외 1개팀 사업비</t>
    <phoneticPr fontId="1" type="noConversion"/>
  </si>
  <si>
    <t>2025.1.20</t>
    <phoneticPr fontId="1" type="noConversion"/>
  </si>
  <si>
    <t>2025.5.14</t>
    <phoneticPr fontId="1" type="noConversion"/>
  </si>
  <si>
    <t>2025.3.10</t>
    <phoneticPr fontId="1" type="noConversion"/>
  </si>
  <si>
    <t>2025.6.16</t>
    <phoneticPr fontId="1" type="noConversion"/>
  </si>
  <si>
    <t>2025.1.21</t>
    <phoneticPr fontId="1" type="noConversion"/>
  </si>
  <si>
    <t>2025.3.13</t>
    <phoneticPr fontId="1" type="noConversion"/>
  </si>
  <si>
    <t>2025.5.15</t>
    <phoneticPr fontId="1" type="noConversion"/>
  </si>
  <si>
    <t>2025.6.26</t>
    <phoneticPr fontId="1" type="noConversion"/>
  </si>
  <si>
    <t>사회보험료 2,000,000</t>
    <phoneticPr fontId="1" type="noConversion"/>
  </si>
  <si>
    <t xml:space="preserve">1월 김*옥님 전기장판 40,000
2월 김*용님 쌀 등 67,900
3월 김*순님 후라이팬 등 75,440
5월 김*환님 냉장고 등 255,000
</t>
    <phoneticPr fontId="1" type="noConversion"/>
  </si>
  <si>
    <t>유관기관(단체) 복지사업 지원/
지정기부금 지원</t>
    <phoneticPr fontId="1" type="noConversion"/>
  </si>
  <si>
    <t>송파구청 희망스폰서사업 지원(1/22)</t>
    <phoneticPr fontId="1" type="noConversion"/>
  </si>
  <si>
    <t xml:space="preserve">   ∘지정기부금 지원</t>
    <phoneticPr fontId="1" type="noConversion"/>
  </si>
  <si>
    <t xml:space="preserve">5) 사회복지기관(시설) 수탁운영 </t>
    <phoneticPr fontId="1" type="noConversion"/>
  </si>
  <si>
    <t>6) 법인운영비</t>
    <phoneticPr fontId="1" type="noConversion"/>
  </si>
  <si>
    <t>전화,팩스, 공용폰 등</t>
    <phoneticPr fontId="1" type="noConversion"/>
  </si>
  <si>
    <t xml:space="preserve"> 유관기관(단체)
복지사업 지원</t>
    <phoneticPr fontId="1" type="noConversion"/>
  </si>
  <si>
    <t>2025. 12. 31.</t>
    <phoneticPr fontId="1" type="noConversion"/>
  </si>
  <si>
    <t xml:space="preserve">  (기간 : 2025.1.1.-12.31.)</t>
    <phoneticPr fontId="1" type="noConversion"/>
  </si>
  <si>
    <t xml:space="preserve">송파구청 희망스폰서 사업 지원 10,000,000
1사1다자녀 가정 지원(송파구가족센터)
100,000원*2가정*12개월=2,400,000
우성, 거여, 보훈회관 경로당 운영 지원
200,000원*3개소*12개월=7,200,000
경로행사 지원 2,000,000
명절행사 지원 4,000,000
사회복지시설(단체) 운영 지원
200,000원*15개소*12개월=36,000,000
</t>
    <phoneticPr fontId="1" type="noConversion"/>
  </si>
  <si>
    <t>후원금/생명사랑 이웃사랑 이웃돕기 공모사업</t>
    <phoneticPr fontId="1" type="noConversion"/>
  </si>
  <si>
    <t>특별지원/가족돌봄 아동 청소년 생활보호 지원</t>
    <phoneticPr fontId="1" type="noConversion"/>
  </si>
  <si>
    <t>공모사업비 증가</t>
    <phoneticPr fontId="1" type="noConversion"/>
  </si>
  <si>
    <t xml:space="preserve">    (기간 : 2025.1.1-12.31.)</t>
    <phoneticPr fontId="1" type="noConversion"/>
  </si>
  <si>
    <t>(기간 : 2025. 1. 1-12.31.)</t>
    <phoneticPr fontId="1" type="noConversion"/>
  </si>
  <si>
    <t xml:space="preserve">   (기준일 : 2025.12.31.)</t>
    <phoneticPr fontId="1" type="noConversion"/>
  </si>
  <si>
    <t>2025.12.31.현재</t>
    <phoneticPr fontId="1" type="noConversion"/>
  </si>
  <si>
    <t xml:space="preserve">     (기간: 2025. 1.1-12.31.)</t>
    <phoneticPr fontId="1" type="noConversion"/>
  </si>
  <si>
    <t xml:space="preserve">      (기간 : 2025.1.1 -12.31.)</t>
    <phoneticPr fontId="1" type="noConversion"/>
  </si>
  <si>
    <t>일반회원</t>
    <phoneticPr fontId="1" type="noConversion"/>
  </si>
  <si>
    <t>2025.1.1-12.31</t>
    <phoneticPr fontId="1" type="noConversion"/>
  </si>
  <si>
    <t>5/9 7,000,000
12/5 6,000,000</t>
    <phoneticPr fontId="1" type="noConversion"/>
  </si>
  <si>
    <t>12/26</t>
    <phoneticPr fontId="1" type="noConversion"/>
  </si>
  <si>
    <t>7/10</t>
    <phoneticPr fontId="1" type="noConversion"/>
  </si>
  <si>
    <t xml:space="preserve">    (기간 : 2025. 1.1 -12.31.)</t>
    <phoneticPr fontId="1" type="noConversion"/>
  </si>
  <si>
    <t>2025.7.16</t>
    <phoneticPr fontId="1" type="noConversion"/>
  </si>
  <si>
    <t>2025.9.10</t>
    <phoneticPr fontId="1" type="noConversion"/>
  </si>
  <si>
    <t>2025.12.24</t>
    <phoneticPr fontId="1" type="noConversion"/>
  </si>
  <si>
    <t>2025.12.31</t>
    <phoneticPr fontId="1" type="noConversion"/>
  </si>
  <si>
    <t>법인사업 및 운영 지원. 
지정목적헌금 포함</t>
    <phoneticPr fontId="1" type="noConversion"/>
  </si>
  <si>
    <t>" 
지정목적헌금 포함</t>
    <phoneticPr fontId="1" type="noConversion"/>
  </si>
  <si>
    <t>회비통장으로 입금된 후원금 1,480,000원 포함
우리은행 : 120,000
하나은행 : 1,000,000
국민은행 : 360,000</t>
    <phoneticPr fontId="1" type="noConversion"/>
  </si>
  <si>
    <r>
      <t>주</t>
    </r>
    <r>
      <rPr>
        <sz val="12"/>
        <color theme="1"/>
        <rFont val="맑은 고딕"/>
        <family val="3"/>
        <charset val="129"/>
        <scheme val="minor"/>
      </rPr>
      <t>) 2025년 12월 31일 현재 법인의 사무국과 사업팀에서 보관, 운영하고있는 현금은 없음.</t>
    </r>
    <phoneticPr fontId="1" type="noConversion"/>
  </si>
  <si>
    <t>2025.11.12 / 
12.10</t>
    <phoneticPr fontId="1" type="noConversion"/>
  </si>
  <si>
    <t>sc제일은행 13,000,000
국민은행 15,000,000</t>
    <phoneticPr fontId="1" type="noConversion"/>
  </si>
  <si>
    <t>수탁운영 전입금, 
수탁운영기관 복지사업 특별지원</t>
    <phoneticPr fontId="1" type="noConversion"/>
  </si>
  <si>
    <t>수탁운영 전입금
수탁운영기관 복지사업 특별지원</t>
    <phoneticPr fontId="1" type="noConversion"/>
  </si>
  <si>
    <t>2023.7.24</t>
    <phoneticPr fontId="1" type="noConversion"/>
  </si>
  <si>
    <t>2023.11.16</t>
    <phoneticPr fontId="1" type="noConversion"/>
  </si>
  <si>
    <t>2025.9.15</t>
    <phoneticPr fontId="1" type="noConversion"/>
  </si>
  <si>
    <t>2025.12.15</t>
    <phoneticPr fontId="1" type="noConversion"/>
  </si>
  <si>
    <t>송파교육복지센터 보조금
(4차)</t>
  </si>
  <si>
    <t>보조금 지원(3차)</t>
    <phoneticPr fontId="1" type="noConversion"/>
  </si>
  <si>
    <t>2025.7.24</t>
    <phoneticPr fontId="1" type="noConversion"/>
  </si>
  <si>
    <t>2025.10.2</t>
    <phoneticPr fontId="1" type="noConversion"/>
  </si>
  <si>
    <t>2025.11.14</t>
    <phoneticPr fontId="1" type="noConversion"/>
  </si>
  <si>
    <t>환경개선비 지원</t>
    <phoneticPr fontId="1" type="noConversion"/>
  </si>
  <si>
    <t xml:space="preserve">  (기준일 : 2025.12.31.)</t>
    <phoneticPr fontId="1" type="noConversion"/>
  </si>
  <si>
    <t>1~12월 회계급여</t>
    <phoneticPr fontId="1" type="noConversion"/>
  </si>
  <si>
    <t xml:space="preserve">
2월  7,146,650
3월  6,382,000
4월  6,848,200
5월  4,765,500
6월  8,749,200
7월  5,923,900
9월  8,268,300
10월  6,196,380
11월  7,663,340
12월  5,507,020
</t>
    <phoneticPr fontId="1" type="noConversion"/>
  </si>
  <si>
    <t>2월 35,200</t>
    <phoneticPr fontId="1" type="noConversion"/>
  </si>
  <si>
    <t xml:space="preserve">
1월 곰탕, 떡국떡 외 2,502,400
5월 남녀 실내복 외  3,604,000
9월 곰탕, 송편 외 3,750,000
</t>
    <phoneticPr fontId="1" type="noConversion"/>
  </si>
  <si>
    <t>4월 봉사자 회식비 189,000
7월 봉사자 회식비 291,000
9월 배달가방 240,000
11월 봉사자 회식비 195,000</t>
    <phoneticPr fontId="1" type="noConversion"/>
  </si>
  <si>
    <t xml:space="preserve">
1월 : 15만원*20명+20만원*1명
       =3,200,000
2월 : 15만원*20명+20만원*1명+40만원*1명(긴급이사지원)
       =3,600,000
3월 : 15만원*21명+20만원*1명
       =3,350,000
4월 : 15만원*25명+20만원*1명
       =3,950,000
5월 : 15만원*31명+20만원*1명+10만원*1명=4,950,000
6월 : 15만원*35명+20만원*1명+100만원*1명(긴급의료)
       =6,450,000
7월 : 15만원*35명+20만원*1명+100만원*2명(긴급의료)
       =7,450,000
8월 : 15만원*35명+20만원*1명+100만원*1명(긴급의료)+10만원*36명(냉방비)
       =10,050,000
9월 : 15만원*35명+20만원*1명
       =5,450,000
10월 : 15만원*35명+20만원*1명
       =5,450,000
11월 : 15만원*39명+20만원*1명
       =6,050,000
12월 : 15만원*36명+20만원*1명+10만원*36명(난방비)
       =9,200,000
  </t>
    <phoneticPr fontId="1" type="noConversion"/>
  </si>
  <si>
    <t>2~12월</t>
    <phoneticPr fontId="1" type="noConversion"/>
  </si>
  <si>
    <t xml:space="preserve">
우성/거여/보훈 경로당
지원금20만원*(1월-12월)*3개소
</t>
    <phoneticPr fontId="1" type="noConversion"/>
  </si>
  <si>
    <t>1사1다자녀가정지원
100,000*10월*2가정+100,000*2월*1가정</t>
    <phoneticPr fontId="1" type="noConversion"/>
  </si>
  <si>
    <t xml:space="preserve">우성경로당 </t>
    <phoneticPr fontId="1" type="noConversion"/>
  </si>
  <si>
    <t>명절음식 나눔행사 지원(10/2)</t>
    <phoneticPr fontId="1" type="noConversion"/>
  </si>
  <si>
    <t>지원금20만원*(1~12월)*15개소</t>
    <phoneticPr fontId="1" type="noConversion"/>
  </si>
  <si>
    <t>외국인비전센터 300,000
문화탐방 지원(강릉제일교회) 700,000
송파교육복지센터, 한빛청소년재단 도서지원 1,000,000</t>
    <phoneticPr fontId="1" type="noConversion"/>
  </si>
  <si>
    <t>대한사회복지회  이*원 후원(1~2월)</t>
    <phoneticPr fontId="1" type="noConversion"/>
  </si>
  <si>
    <t>로비 홍보물 제작 등 1,252,630
로비 음악회 388,950
봉사지원 등 144,900</t>
    <phoneticPr fontId="1" type="noConversion"/>
  </si>
  <si>
    <t>희망상자 500개 지원</t>
    <phoneticPr fontId="1" type="noConversion"/>
  </si>
  <si>
    <t>특별지원 위기 아동청소년지원 항목 전용</t>
    <phoneticPr fontId="1" type="noConversion"/>
  </si>
  <si>
    <t>개인 88(각 50만원)
농어촌선교 23
사회복지시설 16</t>
    <phoneticPr fontId="1" type="noConversion"/>
  </si>
  <si>
    <t xml:space="preserve">
전입금(1/24)  15,000,000
전입금(7/4) 15,000,000</t>
    <phoneticPr fontId="1" type="noConversion"/>
  </si>
  <si>
    <t xml:space="preserve">
전입금(1/24) 10,000,000
전입금 (7/4) 10,000,000
</t>
    <phoneticPr fontId="1" type="noConversion"/>
  </si>
  <si>
    <t xml:space="preserve">
교육청보조금(1/23) 123,325,000
교육청보조금(3/21) 16,500,000
교육청보조금(7/24) 140,836,600
교육청보조금(11/14) 3,323,000</t>
    <phoneticPr fontId="1" type="noConversion"/>
  </si>
  <si>
    <t>마천데이케어센터(1/24) 5,000,000
송파교육복지센터(12/18) 5,000,000</t>
    <phoneticPr fontId="1" type="noConversion"/>
  </si>
  <si>
    <t>프린트임대 33,000*12월
사무용품외</t>
    <phoneticPr fontId="1" type="noConversion"/>
  </si>
  <si>
    <t>세무기장료 1-12월 600,000</t>
    <phoneticPr fontId="1" type="noConversion"/>
  </si>
  <si>
    <t xml:space="preserve">회계급여 1-12월 </t>
    <phoneticPr fontId="1" type="noConversion"/>
  </si>
  <si>
    <t>*구입일자 2014년도 분까지는 모두 1,000원으로 통일</t>
    <phoneticPr fontId="1" type="noConversion"/>
  </si>
  <si>
    <t>정기예금 : 2,643,481
후원금, 사업비 등 일반예금 : 41,896
교육복지 : 698
대한사회복지회 : 510</t>
    <phoneticPr fontId="1" type="noConversion"/>
  </si>
  <si>
    <t>114명 지원</t>
    <phoneticPr fontId="1" type="noConversion"/>
  </si>
  <si>
    <t>송파구청, 송파구가족센터 1인가구 지원센터 등 연계</t>
    <phoneticPr fontId="1" type="noConversion"/>
  </si>
  <si>
    <r>
      <t xml:space="preserve">  
 </t>
    </r>
    <r>
      <rPr>
        <sz val="11"/>
        <color theme="1"/>
        <rFont val="Cambria Math"/>
        <family val="3"/>
      </rPr>
      <t>∘</t>
    </r>
    <r>
      <rPr>
        <sz val="11"/>
        <color theme="1"/>
        <rFont val="맑은 고딕"/>
        <family val="3"/>
        <charset val="129"/>
        <scheme val="minor"/>
      </rPr>
      <t>1사1다자녀가정지원</t>
    </r>
    <phoneticPr fontId="1" type="noConversion"/>
  </si>
  <si>
    <r>
      <t xml:space="preserve">  
 </t>
    </r>
    <r>
      <rPr>
        <sz val="11"/>
        <color theme="1"/>
        <rFont val="Cambria Math"/>
        <family val="3"/>
      </rPr>
      <t>∘</t>
    </r>
    <r>
      <rPr>
        <sz val="11"/>
        <color theme="1"/>
        <rFont val="맑은 고딕"/>
        <family val="3"/>
        <charset val="129"/>
        <scheme val="minor"/>
      </rPr>
      <t>우성, 거여, 보훈회관 경로당 지원</t>
    </r>
    <phoneticPr fontId="1" type="noConversion"/>
  </si>
  <si>
    <t>후원금1,480,000원 포함</t>
    <phoneticPr fontId="1" type="noConversion"/>
  </si>
  <si>
    <t>2025. 9. 11 신규
정기예금</t>
    <phoneticPr fontId="1" type="noConversion"/>
  </si>
  <si>
    <t>SC은행 정기예금예치
(만기일:2026.9.11)</t>
    <phoneticPr fontId="1" type="noConversion"/>
  </si>
  <si>
    <t>배송 봉사자 식대 및 스티커 제작비 등</t>
    <phoneticPr fontId="1" type="noConversion"/>
  </si>
  <si>
    <t xml:space="preserve"> 2025년총계정원장(지출)</t>
    <phoneticPr fontId="1" type="noConversion"/>
  </si>
  <si>
    <t>11. 사업비 지출명세서</t>
    <phoneticPr fontId="1" type="noConversion"/>
  </si>
  <si>
    <t>2025 수입지출결산보고서(안)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</si>
</sst>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"/>
    <numFmt numFmtId="177" formatCode="mm&quot;월&quot;\ dd&quot;일&quot;"/>
    <numFmt numFmtId="178" formatCode="#,##0_);[Red]\(#,##0\)"/>
    <numFmt numFmtId="179" formatCode="#,##0_);\(#,##0\)"/>
    <numFmt numFmtId="180" formatCode="0_);[Red]\(0\)"/>
    <numFmt numFmtId="181" formatCode="\(#,##0\);\(\-#,##0\)"/>
  </numFmts>
  <fonts count="5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22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name val="맑은 고딕"/>
      <family val="2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sz val="14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9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rgb="FF00B0F0"/>
      <name val="맑은 고딕"/>
      <family val="2"/>
      <charset val="129"/>
      <scheme val="minor"/>
    </font>
    <font>
      <sz val="11"/>
      <color theme="1"/>
      <name val="맑은 고딕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theme="1"/>
      <name val="Cambria Math"/>
      <family val="3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6" fillId="0" borderId="0" applyFont="0" applyFill="0" applyBorder="0" applyAlignment="0" applyProtection="0">
      <alignment vertical="center"/>
    </xf>
  </cellStyleXfs>
  <cellXfs count="50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176" fontId="5" fillId="0" borderId="1" xfId="0" applyNumberFormat="1" applyFont="1" applyBorder="1" applyAlignment="1">
      <alignment vertical="center" wrapText="1" shrinkToFit="1"/>
    </xf>
    <xf numFmtId="176" fontId="0" fillId="0" borderId="1" xfId="0" applyNumberForma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3" fontId="0" fillId="0" borderId="0" xfId="0" applyNumberForma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176" fontId="2" fillId="0" borderId="1" xfId="0" applyNumberFormat="1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176" fontId="5" fillId="0" borderId="1" xfId="0" applyNumberFormat="1" applyFont="1" applyBorder="1" applyAlignment="1">
      <alignment vertical="center" wrapText="1"/>
    </xf>
    <xf numFmtId="0" fontId="0" fillId="0" borderId="0" xfId="0" applyAlignment="1"/>
    <xf numFmtId="176" fontId="7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2" fillId="0" borderId="0" xfId="0" applyFont="1">
      <alignment vertical="center"/>
    </xf>
    <xf numFmtId="0" fontId="12" fillId="0" borderId="16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176" fontId="6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5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6" fontId="17" fillId="0" borderId="1" xfId="0" applyNumberFormat="1" applyFont="1" applyBorder="1">
      <alignment vertical="center"/>
    </xf>
    <xf numFmtId="0" fontId="17" fillId="0" borderId="1" xfId="0" applyFont="1" applyBorder="1">
      <alignment vertical="center"/>
    </xf>
    <xf numFmtId="176" fontId="9" fillId="0" borderId="1" xfId="0" applyNumberFormat="1" applyFont="1" applyBorder="1">
      <alignment vertical="center"/>
    </xf>
    <xf numFmtId="176" fontId="18" fillId="0" borderId="1" xfId="0" applyNumberFormat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176" fontId="19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3" fillId="0" borderId="0" xfId="0" applyFont="1">
      <alignment vertical="center"/>
    </xf>
    <xf numFmtId="0" fontId="11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1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176" fontId="5" fillId="3" borderId="0" xfId="0" applyNumberFormat="1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horizontal="center" vertical="center" wrapText="1"/>
    </xf>
    <xf numFmtId="176" fontId="5" fillId="3" borderId="0" xfId="0" applyNumberFormat="1" applyFont="1" applyFill="1" applyAlignment="1">
      <alignment horizontal="center" vertical="center" wrapText="1"/>
    </xf>
    <xf numFmtId="0" fontId="17" fillId="3" borderId="0" xfId="0" applyFont="1" applyFill="1">
      <alignment vertical="center"/>
    </xf>
    <xf numFmtId="176" fontId="17" fillId="3" borderId="0" xfId="0" applyNumberFormat="1" applyFont="1" applyFill="1" applyAlignment="1">
      <alignment horizontal="right" vertical="center"/>
    </xf>
    <xf numFmtId="176" fontId="17" fillId="3" borderId="0" xfId="0" applyNumberFormat="1" applyFont="1" applyFill="1" applyAlignment="1">
      <alignment horizontal="center" vertical="center"/>
    </xf>
    <xf numFmtId="176" fontId="5" fillId="3" borderId="0" xfId="0" applyNumberFormat="1" applyFont="1" applyFill="1" applyAlignment="1">
      <alignment horizontal="center" vertical="center"/>
    </xf>
    <xf numFmtId="176" fontId="17" fillId="3" borderId="0" xfId="0" applyNumberFormat="1" applyFont="1" applyFill="1" applyAlignment="1">
      <alignment horizontal="center" vertical="center" wrapText="1"/>
    </xf>
    <xf numFmtId="0" fontId="2" fillId="3" borderId="0" xfId="0" applyFont="1" applyFill="1">
      <alignment vertical="center"/>
    </xf>
    <xf numFmtId="176" fontId="9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176" fontId="2" fillId="3" borderId="0" xfId="0" applyNumberFormat="1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176" fontId="0" fillId="3" borderId="0" xfId="0" applyNumberFormat="1" applyFill="1" applyAlignment="1">
      <alignment horizontal="right" vertical="center"/>
    </xf>
    <xf numFmtId="176" fontId="7" fillId="3" borderId="0" xfId="0" applyNumberFormat="1" applyFont="1" applyFill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6" fillId="0" borderId="2" xfId="0" applyFont="1" applyBorder="1" applyAlignment="1">
      <alignment vertical="center" wrapText="1"/>
    </xf>
    <xf numFmtId="176" fontId="24" fillId="0" borderId="1" xfId="0" applyNumberFormat="1" applyFont="1" applyBorder="1" applyAlignment="1">
      <alignment vertical="center" wrapText="1"/>
    </xf>
    <xf numFmtId="0" fontId="22" fillId="0" borderId="0" xfId="0" applyFont="1">
      <alignment vertical="center"/>
    </xf>
    <xf numFmtId="176" fontId="5" fillId="0" borderId="1" xfId="0" applyNumberFormat="1" applyFont="1" applyBorder="1" applyAlignment="1">
      <alignment horizontal="right" vertical="center" shrinkToFit="1"/>
    </xf>
    <xf numFmtId="0" fontId="14" fillId="0" borderId="0" xfId="0" applyFont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 shrinkToFit="1"/>
    </xf>
    <xf numFmtId="176" fontId="17" fillId="3" borderId="1" xfId="0" applyNumberFormat="1" applyFont="1" applyFill="1" applyBorder="1" applyAlignment="1">
      <alignment horizontal="right" vertical="center" shrinkToFi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176" fontId="17" fillId="3" borderId="1" xfId="0" applyNumberFormat="1" applyFont="1" applyFill="1" applyBorder="1" applyAlignment="1">
      <alignment horizontal="center" vertical="center"/>
    </xf>
    <xf numFmtId="176" fontId="17" fillId="3" borderId="1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right" vertical="center"/>
    </xf>
    <xf numFmtId="176" fontId="9" fillId="3" borderId="1" xfId="0" applyNumberFormat="1" applyFont="1" applyFill="1" applyBorder="1">
      <alignment vertical="center"/>
    </xf>
    <xf numFmtId="0" fontId="2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>
      <alignment vertical="center"/>
    </xf>
    <xf numFmtId="178" fontId="9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 wrapText="1" shrinkToFit="1"/>
    </xf>
    <xf numFmtId="176" fontId="27" fillId="0" borderId="1" xfId="0" applyNumberFormat="1" applyFont="1" applyBorder="1" applyAlignment="1">
      <alignment horizontal="right" vertical="center" shrinkToFit="1"/>
    </xf>
    <xf numFmtId="41" fontId="0" fillId="0" borderId="0" xfId="1" applyFont="1">
      <alignment vertical="center"/>
    </xf>
    <xf numFmtId="41" fontId="0" fillId="5" borderId="0" xfId="1" applyFont="1" applyFill="1">
      <alignment vertical="center"/>
    </xf>
    <xf numFmtId="41" fontId="0" fillId="0" borderId="0" xfId="1" applyFont="1" applyFill="1">
      <alignment vertical="center"/>
    </xf>
    <xf numFmtId="41" fontId="0" fillId="6" borderId="0" xfId="1" applyFont="1" applyFill="1">
      <alignment vertical="center"/>
    </xf>
    <xf numFmtId="41" fontId="0" fillId="0" borderId="0" xfId="0" applyNumberFormat="1">
      <alignment vertical="center"/>
    </xf>
    <xf numFmtId="41" fontId="0" fillId="7" borderId="0" xfId="1" applyFont="1" applyFill="1">
      <alignment vertical="center"/>
    </xf>
    <xf numFmtId="41" fontId="0" fillId="7" borderId="0" xfId="0" applyNumberFormat="1" applyFill="1">
      <alignment vertical="center"/>
    </xf>
    <xf numFmtId="0" fontId="2" fillId="0" borderId="1" xfId="0" applyFont="1" applyBorder="1" applyAlignment="1">
      <alignment horizontal="left" vertical="center" wrapText="1"/>
    </xf>
    <xf numFmtId="176" fontId="9" fillId="3" borderId="0" xfId="0" applyNumberFormat="1" applyFont="1" applyFill="1" applyAlignment="1">
      <alignment horizontal="right" vertical="center"/>
    </xf>
    <xf numFmtId="176" fontId="9" fillId="3" borderId="0" xfId="0" applyNumberFormat="1" applyFont="1" applyFill="1">
      <alignment vertical="center"/>
    </xf>
    <xf numFmtId="0" fontId="31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left" vertical="center" wrapText="1" shrinkToFit="1"/>
    </xf>
    <xf numFmtId="176" fontId="7" fillId="0" borderId="20" xfId="0" applyNumberFormat="1" applyFont="1" applyBorder="1">
      <alignment vertical="center"/>
    </xf>
    <xf numFmtId="0" fontId="17" fillId="0" borderId="22" xfId="0" applyFont="1" applyBorder="1" applyAlignment="1">
      <alignment horizontal="center" vertical="center" wrapText="1" shrinkToFit="1"/>
    </xf>
    <xf numFmtId="176" fontId="17" fillId="0" borderId="1" xfId="0" applyNumberFormat="1" applyFont="1" applyBorder="1" applyAlignment="1">
      <alignment horizontal="right" vertical="center" shrinkToFit="1"/>
    </xf>
    <xf numFmtId="41" fontId="5" fillId="0" borderId="1" xfId="1" applyFont="1" applyFill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left" vertical="center"/>
    </xf>
    <xf numFmtId="176" fontId="27" fillId="0" borderId="1" xfId="0" applyNumberFormat="1" applyFont="1" applyBorder="1" applyAlignment="1">
      <alignment horizontal="right" vertical="center"/>
    </xf>
    <xf numFmtId="0" fontId="27" fillId="0" borderId="0" xfId="0" applyFont="1">
      <alignment vertical="center"/>
    </xf>
    <xf numFmtId="0" fontId="28" fillId="0" borderId="1" xfId="0" applyFont="1" applyBorder="1">
      <alignment vertical="center"/>
    </xf>
    <xf numFmtId="176" fontId="27" fillId="0" borderId="1" xfId="0" applyNumberFormat="1" applyFont="1" applyBorder="1">
      <alignment vertical="center"/>
    </xf>
    <xf numFmtId="0" fontId="27" fillId="0" borderId="1" xfId="0" applyFont="1" applyBorder="1">
      <alignment vertical="center"/>
    </xf>
    <xf numFmtId="176" fontId="27" fillId="0" borderId="0" xfId="0" applyNumberFormat="1" applyFont="1">
      <alignment vertical="center"/>
    </xf>
    <xf numFmtId="41" fontId="27" fillId="0" borderId="1" xfId="1" applyFont="1" applyFill="1" applyBorder="1" applyAlignment="1">
      <alignment horizontal="right" vertical="center" shrinkToFit="1"/>
    </xf>
    <xf numFmtId="178" fontId="27" fillId="0" borderId="0" xfId="0" applyNumberFormat="1" applyFont="1">
      <alignment vertical="center"/>
    </xf>
    <xf numFmtId="178" fontId="28" fillId="4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32" fillId="0" borderId="1" xfId="0" applyFont="1" applyBorder="1">
      <alignment vertical="center"/>
    </xf>
    <xf numFmtId="0" fontId="32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3" fillId="4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8" xfId="0" applyFont="1" applyBorder="1">
      <alignment vertical="center"/>
    </xf>
    <xf numFmtId="176" fontId="28" fillId="0" borderId="1" xfId="0" applyNumberFormat="1" applyFont="1" applyBorder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176" fontId="27" fillId="0" borderId="20" xfId="0" applyNumberFormat="1" applyFont="1" applyBorder="1">
      <alignment vertical="center"/>
    </xf>
    <xf numFmtId="176" fontId="38" fillId="0" borderId="1" xfId="0" applyNumberFormat="1" applyFont="1" applyBorder="1" applyAlignment="1">
      <alignment horizontal="right" vertical="center"/>
    </xf>
    <xf numFmtId="0" fontId="33" fillId="2" borderId="1" xfId="0" applyFont="1" applyFill="1" applyBorder="1" applyAlignment="1">
      <alignment horizontal="center" vertical="center"/>
    </xf>
    <xf numFmtId="176" fontId="32" fillId="0" borderId="1" xfId="0" applyNumberFormat="1" applyFont="1" applyBorder="1" applyAlignment="1">
      <alignment horizontal="right" vertical="center"/>
    </xf>
    <xf numFmtId="0" fontId="32" fillId="2" borderId="1" xfId="0" applyFont="1" applyFill="1" applyBorder="1" applyAlignment="1">
      <alignment horizontal="center" vertical="center"/>
    </xf>
    <xf numFmtId="176" fontId="33" fillId="0" borderId="1" xfId="0" applyNumberFormat="1" applyFont="1" applyBorder="1" applyAlignment="1">
      <alignment horizontal="right" vertical="center"/>
    </xf>
    <xf numFmtId="176" fontId="39" fillId="0" borderId="1" xfId="0" applyNumberFormat="1" applyFont="1" applyBorder="1" applyAlignment="1">
      <alignment horizontal="right" vertical="center"/>
    </xf>
    <xf numFmtId="176" fontId="33" fillId="0" borderId="1" xfId="0" applyNumberFormat="1" applyFont="1" applyBorder="1">
      <alignment vertical="center"/>
    </xf>
    <xf numFmtId="176" fontId="39" fillId="0" borderId="1" xfId="0" applyNumberFormat="1" applyFont="1" applyBorder="1">
      <alignment vertical="center"/>
    </xf>
    <xf numFmtId="176" fontId="32" fillId="0" borderId="7" xfId="0" applyNumberFormat="1" applyFont="1" applyBorder="1">
      <alignment vertical="center"/>
    </xf>
    <xf numFmtId="176" fontId="32" fillId="0" borderId="0" xfId="0" applyNumberFormat="1" applyFont="1">
      <alignment vertical="center"/>
    </xf>
    <xf numFmtId="0" fontId="41" fillId="0" borderId="1" xfId="0" applyFont="1" applyBorder="1" applyAlignment="1">
      <alignment horizontal="left" vertical="center" wrapText="1"/>
    </xf>
    <xf numFmtId="9" fontId="0" fillId="0" borderId="0" xfId="0" applyNumberFormat="1" applyAlignment="1">
      <alignment horizontal="center" vertical="center"/>
    </xf>
    <xf numFmtId="0" fontId="9" fillId="2" borderId="29" xfId="0" applyFont="1" applyFill="1" applyBorder="1" applyAlignment="1">
      <alignment horizontal="center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17" fillId="3" borderId="31" xfId="0" applyNumberFormat="1" applyFont="1" applyFill="1" applyBorder="1" applyAlignment="1">
      <alignment horizontal="right" vertical="center" shrinkToFit="1"/>
    </xf>
    <xf numFmtId="0" fontId="17" fillId="0" borderId="30" xfId="0" applyFont="1" applyBorder="1" applyAlignment="1">
      <alignment horizontal="center" vertical="center" shrinkToFit="1"/>
    </xf>
    <xf numFmtId="176" fontId="17" fillId="0" borderId="31" xfId="0" applyNumberFormat="1" applyFont="1" applyBorder="1" applyAlignment="1">
      <alignment horizontal="right" vertical="center" shrinkToFit="1"/>
    </xf>
    <xf numFmtId="41" fontId="17" fillId="0" borderId="1" xfId="1" applyFont="1" applyFill="1" applyBorder="1" applyAlignment="1">
      <alignment horizontal="right" vertical="center" shrinkToFit="1"/>
    </xf>
    <xf numFmtId="41" fontId="27" fillId="0" borderId="2" xfId="1" applyFont="1" applyFill="1" applyBorder="1" applyAlignment="1">
      <alignment horizontal="right" vertical="center" shrinkToFit="1"/>
    </xf>
    <xf numFmtId="41" fontId="28" fillId="0" borderId="1" xfId="1" applyFont="1" applyFill="1" applyBorder="1" applyAlignment="1">
      <alignment horizontal="right" vertical="center" shrinkToFit="1"/>
    </xf>
    <xf numFmtId="41" fontId="7" fillId="0" borderId="1" xfId="1" applyFont="1" applyFill="1" applyBorder="1" applyAlignment="1">
      <alignment vertical="center" wrapText="1"/>
    </xf>
    <xf numFmtId="41" fontId="0" fillId="0" borderId="1" xfId="1" applyFont="1" applyFill="1" applyBorder="1">
      <alignment vertical="center"/>
    </xf>
    <xf numFmtId="0" fontId="4" fillId="0" borderId="1" xfId="0" applyFont="1" applyBorder="1">
      <alignment vertical="center"/>
    </xf>
    <xf numFmtId="0" fontId="24" fillId="0" borderId="1" xfId="0" applyFont="1" applyBorder="1">
      <alignment vertical="center"/>
    </xf>
    <xf numFmtId="41" fontId="9" fillId="0" borderId="1" xfId="0" applyNumberFormat="1" applyFont="1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5" xfId="0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41" fontId="7" fillId="0" borderId="1" xfId="1" applyFont="1" applyBorder="1">
      <alignment vertical="center"/>
    </xf>
    <xf numFmtId="176" fontId="7" fillId="0" borderId="29" xfId="0" applyNumberFormat="1" applyFont="1" applyBorder="1" applyAlignment="1">
      <alignment horizontal="right" vertical="center" shrinkToFit="1"/>
    </xf>
    <xf numFmtId="0" fontId="17" fillId="8" borderId="22" xfId="0" applyFont="1" applyFill="1" applyBorder="1" applyAlignment="1">
      <alignment horizontal="center" vertical="center" shrinkToFit="1"/>
    </xf>
    <xf numFmtId="0" fontId="17" fillId="8" borderId="1" xfId="0" applyFont="1" applyFill="1" applyBorder="1" applyAlignment="1">
      <alignment horizontal="center" vertical="center" shrinkToFit="1"/>
    </xf>
    <xf numFmtId="0" fontId="17" fillId="8" borderId="29" xfId="0" applyFont="1" applyFill="1" applyBorder="1" applyAlignment="1">
      <alignment horizontal="center" vertical="center" shrinkToFit="1"/>
    </xf>
    <xf numFmtId="176" fontId="5" fillId="8" borderId="1" xfId="0" applyNumberFormat="1" applyFont="1" applyFill="1" applyBorder="1" applyAlignment="1">
      <alignment horizontal="right" vertical="center" shrinkToFit="1"/>
    </xf>
    <xf numFmtId="176" fontId="5" fillId="8" borderId="2" xfId="0" applyNumberFormat="1" applyFont="1" applyFill="1" applyBorder="1" applyAlignment="1">
      <alignment horizontal="right" vertical="center" shrinkToFit="1"/>
    </xf>
    <xf numFmtId="176" fontId="5" fillId="8" borderId="38" xfId="0" applyNumberFormat="1" applyFont="1" applyFill="1" applyBorder="1" applyAlignment="1">
      <alignment horizontal="right" vertical="center" shrinkToFit="1"/>
    </xf>
    <xf numFmtId="176" fontId="27" fillId="0" borderId="2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32" fillId="0" borderId="1" xfId="0" applyNumberFormat="1" applyFont="1" applyBorder="1" applyAlignment="1">
      <alignment horizontal="right" vertical="center" wrapText="1"/>
    </xf>
    <xf numFmtId="176" fontId="2" fillId="0" borderId="5" xfId="0" applyNumberFormat="1" applyFont="1" applyBorder="1" applyAlignment="1">
      <alignment vertical="center" wrapText="1"/>
    </xf>
    <xf numFmtId="176" fontId="38" fillId="0" borderId="1" xfId="0" applyNumberFormat="1" applyFont="1" applyBorder="1">
      <alignment vertical="center"/>
    </xf>
    <xf numFmtId="178" fontId="9" fillId="0" borderId="0" xfId="0" applyNumberFormat="1" applyFont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2" fillId="0" borderId="0" xfId="0" applyFont="1">
      <alignment vertical="center"/>
    </xf>
    <xf numFmtId="177" fontId="27" fillId="0" borderId="1" xfId="0" applyNumberFormat="1" applyFont="1" applyBorder="1" applyAlignment="1">
      <alignment vertical="center" wrapText="1"/>
    </xf>
    <xf numFmtId="176" fontId="17" fillId="0" borderId="1" xfId="1" applyNumberFormat="1" applyFont="1" applyFill="1" applyBorder="1" applyAlignment="1">
      <alignment horizontal="right" vertical="center" shrinkToFit="1"/>
    </xf>
    <xf numFmtId="0" fontId="43" fillId="0" borderId="0" xfId="0" applyFont="1">
      <alignment vertical="center"/>
    </xf>
    <xf numFmtId="176" fontId="3" fillId="0" borderId="1" xfId="0" applyNumberFormat="1" applyFont="1" applyBorder="1" applyAlignment="1">
      <alignment vertical="center" wrapText="1"/>
    </xf>
    <xf numFmtId="176" fontId="3" fillId="3" borderId="1" xfId="0" applyNumberFormat="1" applyFont="1" applyFill="1" applyBorder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right" vertical="center"/>
    </xf>
    <xf numFmtId="176" fontId="33" fillId="3" borderId="1" xfId="0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5" fillId="8" borderId="1" xfId="0" applyFont="1" applyFill="1" applyBorder="1">
      <alignment vertical="center"/>
    </xf>
    <xf numFmtId="176" fontId="3" fillId="8" borderId="1" xfId="0" applyNumberFormat="1" applyFont="1" applyFill="1" applyBorder="1" applyAlignment="1">
      <alignment horizontal="right" vertical="center"/>
    </xf>
    <xf numFmtId="176" fontId="32" fillId="8" borderId="1" xfId="0" applyNumberFormat="1" applyFont="1" applyFill="1" applyBorder="1" applyAlignment="1">
      <alignment horizontal="right" vertical="center"/>
    </xf>
    <xf numFmtId="176" fontId="5" fillId="8" borderId="1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right" vertical="center"/>
    </xf>
    <xf numFmtId="176" fontId="5" fillId="8" borderId="1" xfId="0" applyNumberFormat="1" applyFont="1" applyFill="1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176" fontId="45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right" vertical="center"/>
    </xf>
    <xf numFmtId="176" fontId="7" fillId="0" borderId="1" xfId="1" applyNumberFormat="1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78" fontId="32" fillId="3" borderId="6" xfId="0" applyNumberFormat="1" applyFont="1" applyFill="1" applyBorder="1" applyAlignment="1">
      <alignment horizontal="right" vertical="center"/>
    </xf>
    <xf numFmtId="178" fontId="3" fillId="0" borderId="1" xfId="0" applyNumberFormat="1" applyFont="1" applyBorder="1">
      <alignment vertical="center"/>
    </xf>
    <xf numFmtId="41" fontId="3" fillId="0" borderId="1" xfId="1" applyFont="1" applyBorder="1">
      <alignment vertical="center"/>
    </xf>
    <xf numFmtId="178" fontId="33" fillId="0" borderId="1" xfId="0" applyNumberFormat="1" applyFont="1" applyBorder="1" applyAlignment="1">
      <alignment horizontal="right" vertical="center"/>
    </xf>
    <xf numFmtId="0" fontId="33" fillId="3" borderId="5" xfId="0" applyFont="1" applyFill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180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46" fillId="0" borderId="21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49" fontId="27" fillId="0" borderId="1" xfId="1" applyNumberFormat="1" applyFont="1" applyFill="1" applyBorder="1" applyAlignment="1">
      <alignment horizontal="right" vertical="center"/>
    </xf>
    <xf numFmtId="49" fontId="5" fillId="0" borderId="1" xfId="1" applyNumberFormat="1" applyFont="1" applyFill="1" applyBorder="1" applyAlignment="1">
      <alignment horizontal="right" vertical="center"/>
    </xf>
    <xf numFmtId="41" fontId="7" fillId="0" borderId="1" xfId="1" applyFont="1" applyBorder="1" applyAlignment="1">
      <alignment vertical="center" wrapText="1"/>
    </xf>
    <xf numFmtId="176" fontId="5" fillId="3" borderId="1" xfId="1" applyNumberFormat="1" applyFont="1" applyFill="1" applyBorder="1">
      <alignment vertical="center"/>
    </xf>
    <xf numFmtId="41" fontId="7" fillId="0" borderId="0" xfId="1" applyFont="1">
      <alignment vertical="center"/>
    </xf>
    <xf numFmtId="176" fontId="7" fillId="8" borderId="29" xfId="0" applyNumberFormat="1" applyFont="1" applyFill="1" applyBorder="1" applyAlignment="1">
      <alignment horizontal="right" vertical="center" shrinkToFit="1"/>
    </xf>
    <xf numFmtId="0" fontId="5" fillId="8" borderId="22" xfId="0" applyFont="1" applyFill="1" applyBorder="1" applyAlignment="1">
      <alignment horizontal="center" vertical="center" wrapText="1"/>
    </xf>
    <xf numFmtId="41" fontId="0" fillId="8" borderId="1" xfId="1" applyFont="1" applyFill="1" applyBorder="1">
      <alignment vertical="center"/>
    </xf>
    <xf numFmtId="176" fontId="7" fillId="0" borderId="43" xfId="0" applyNumberFormat="1" applyFont="1" applyBorder="1" applyAlignment="1">
      <alignment horizontal="right" vertical="center" shrinkToFit="1"/>
    </xf>
    <xf numFmtId="176" fontId="5" fillId="0" borderId="1" xfId="1" applyNumberFormat="1" applyFont="1" applyFill="1" applyBorder="1" applyAlignment="1">
      <alignment horizontal="right" vertical="center" shrinkToFit="1"/>
    </xf>
    <xf numFmtId="176" fontId="28" fillId="0" borderId="1" xfId="0" applyNumberFormat="1" applyFont="1" applyBorder="1" applyAlignment="1">
      <alignment horizontal="right" vertical="center" shrinkToFit="1"/>
    </xf>
    <xf numFmtId="176" fontId="28" fillId="0" borderId="2" xfId="0" applyNumberFormat="1" applyFont="1" applyBorder="1" applyAlignment="1">
      <alignment horizontal="right" vertical="center" shrinkToFit="1"/>
    </xf>
    <xf numFmtId="176" fontId="28" fillId="0" borderId="1" xfId="1" applyNumberFormat="1" applyFont="1" applyFill="1" applyBorder="1" applyAlignment="1">
      <alignment horizontal="right" vertical="center" shrinkToFit="1"/>
    </xf>
    <xf numFmtId="41" fontId="3" fillId="0" borderId="1" xfId="0" applyNumberFormat="1" applyFont="1" applyBorder="1">
      <alignment vertical="center"/>
    </xf>
    <xf numFmtId="41" fontId="7" fillId="0" borderId="1" xfId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left" vertical="top" wrapText="1"/>
    </xf>
    <xf numFmtId="41" fontId="48" fillId="0" borderId="0" xfId="1" applyFont="1">
      <alignment vertical="center"/>
    </xf>
    <xf numFmtId="41" fontId="48" fillId="0" borderId="0" xfId="1" applyFont="1" applyFill="1">
      <alignment vertical="center"/>
    </xf>
    <xf numFmtId="0" fontId="9" fillId="3" borderId="5" xfId="0" applyFont="1" applyFill="1" applyBorder="1" applyAlignment="1">
      <alignment horizontal="center" vertical="center"/>
    </xf>
    <xf numFmtId="41" fontId="3" fillId="3" borderId="5" xfId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41" fontId="7" fillId="3" borderId="1" xfId="1" applyFont="1" applyFill="1" applyBorder="1">
      <alignment vertical="center"/>
    </xf>
    <xf numFmtId="176" fontId="7" fillId="3" borderId="29" xfId="0" applyNumberFormat="1" applyFont="1" applyFill="1" applyBorder="1" applyAlignment="1">
      <alignment horizontal="right" vertical="center" shrinkToFit="1"/>
    </xf>
    <xf numFmtId="0" fontId="7" fillId="0" borderId="8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176" fontId="3" fillId="3" borderId="1" xfId="1" applyNumberFormat="1" applyFont="1" applyFill="1" applyBorder="1" applyAlignment="1">
      <alignment horizontal="right" vertical="center" wrapText="1"/>
    </xf>
    <xf numFmtId="41" fontId="0" fillId="0" borderId="1" xfId="1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180" fontId="27" fillId="0" borderId="1" xfId="1" applyNumberFormat="1" applyFont="1" applyBorder="1" applyAlignment="1">
      <alignment horizontal="right" vertical="center"/>
    </xf>
    <xf numFmtId="180" fontId="27" fillId="0" borderId="1" xfId="1" applyNumberFormat="1" applyFont="1" applyFill="1" applyBorder="1" applyAlignment="1">
      <alignment horizontal="right" vertical="center"/>
    </xf>
    <xf numFmtId="0" fontId="0" fillId="8" borderId="22" xfId="0" applyFill="1" applyBorder="1">
      <alignment vertical="center"/>
    </xf>
    <xf numFmtId="41" fontId="0" fillId="8" borderId="1" xfId="0" applyNumberFormat="1" applyFill="1" applyBorder="1">
      <alignment vertical="center"/>
    </xf>
    <xf numFmtId="176" fontId="3" fillId="3" borderId="1" xfId="0" applyNumberFormat="1" applyFont="1" applyFill="1" applyBorder="1" applyAlignment="1">
      <alignment horizontal="right" vertical="center" wrapText="1"/>
    </xf>
    <xf numFmtId="41" fontId="27" fillId="0" borderId="1" xfId="1" applyFont="1" applyBorder="1" applyAlignment="1">
      <alignment horizontal="right" vertical="center"/>
    </xf>
    <xf numFmtId="41" fontId="5" fillId="0" borderId="1" xfId="1" applyFont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41" fontId="3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1" fontId="3" fillId="0" borderId="0" xfId="0" applyNumberFormat="1" applyFont="1">
      <alignment vertical="center"/>
    </xf>
    <xf numFmtId="41" fontId="3" fillId="0" borderId="0" xfId="1" applyFont="1" applyBorder="1" applyAlignment="1">
      <alignment horizontal="right" vertical="center"/>
    </xf>
    <xf numFmtId="41" fontId="7" fillId="0" borderId="0" xfId="1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49" fillId="0" borderId="1" xfId="0" applyFont="1" applyBorder="1" applyAlignment="1">
      <alignment horizontal="center" vertical="center" wrapText="1"/>
    </xf>
    <xf numFmtId="0" fontId="48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176" fontId="7" fillId="0" borderId="1" xfId="0" applyNumberFormat="1" applyFont="1" applyBorder="1" applyAlignment="1">
      <alignment vertical="center" wrapText="1"/>
    </xf>
    <xf numFmtId="176" fontId="41" fillId="3" borderId="1" xfId="0" applyNumberFormat="1" applyFont="1" applyFill="1" applyBorder="1" applyAlignment="1">
      <alignment horizontal="left" vertical="center" wrapText="1"/>
    </xf>
    <xf numFmtId="41" fontId="7" fillId="0" borderId="1" xfId="1" quotePrefix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left" vertical="center" wrapText="1"/>
    </xf>
    <xf numFmtId="176" fontId="0" fillId="0" borderId="7" xfId="0" applyNumberFormat="1" applyBorder="1" applyAlignment="1">
      <alignment horizontal="center" vertical="center" wrapText="1"/>
    </xf>
    <xf numFmtId="41" fontId="50" fillId="0" borderId="0" xfId="1" applyFont="1" applyFill="1">
      <alignment vertical="center"/>
    </xf>
    <xf numFmtId="41" fontId="50" fillId="0" borderId="0" xfId="1" applyFont="1">
      <alignment vertical="center"/>
    </xf>
    <xf numFmtId="176" fontId="0" fillId="3" borderId="1" xfId="0" applyNumberFormat="1" applyFill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3" fontId="3" fillId="0" borderId="7" xfId="0" applyNumberFormat="1" applyFont="1" applyBorder="1">
      <alignment vertical="center"/>
    </xf>
    <xf numFmtId="3" fontId="0" fillId="0" borderId="1" xfId="0" applyNumberFormat="1" applyBorder="1">
      <alignment vertical="center"/>
    </xf>
    <xf numFmtId="3" fontId="0" fillId="0" borderId="7" xfId="0" applyNumberFormat="1" applyBorder="1">
      <alignment vertical="center"/>
    </xf>
    <xf numFmtId="3" fontId="0" fillId="0" borderId="1" xfId="0" applyNumberForma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181" fontId="3" fillId="3" borderId="1" xfId="0" applyNumberFormat="1" applyFont="1" applyFill="1" applyBorder="1" applyAlignment="1">
      <alignment horizontal="right" vertical="center"/>
    </xf>
    <xf numFmtId="181" fontId="3" fillId="3" borderId="1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76" fontId="0" fillId="3" borderId="1" xfId="0" applyNumberFormat="1" applyFill="1" applyBorder="1">
      <alignment vertical="center"/>
    </xf>
    <xf numFmtId="176" fontId="2" fillId="0" borderId="0" xfId="0" applyNumberFormat="1" applyFont="1" applyAlignment="1">
      <alignment vertical="center" wrapText="1"/>
    </xf>
    <xf numFmtId="176" fontId="41" fillId="3" borderId="0" xfId="0" applyNumberFormat="1" applyFont="1" applyFill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vertical="center" wrapText="1" shrinkToFi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vertical="center" wrapText="1"/>
    </xf>
    <xf numFmtId="0" fontId="3" fillId="0" borderId="4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2" fillId="3" borderId="1" xfId="0" applyNumberFormat="1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41" fontId="3" fillId="3" borderId="1" xfId="1" applyFont="1" applyFill="1" applyBorder="1" applyAlignment="1">
      <alignment horizontal="center" vertical="center"/>
    </xf>
    <xf numFmtId="41" fontId="5" fillId="0" borderId="1" xfId="1" applyFont="1" applyBorder="1" applyAlignment="1">
      <alignment vertical="center" wrapText="1"/>
    </xf>
    <xf numFmtId="176" fontId="27" fillId="0" borderId="1" xfId="0" applyNumberFormat="1" applyFont="1" applyBorder="1" applyAlignment="1">
      <alignment vertical="center" wrapText="1"/>
    </xf>
    <xf numFmtId="41" fontId="9" fillId="2" borderId="1" xfId="1" applyFont="1" applyFill="1" applyBorder="1" applyAlignment="1">
      <alignment horizontal="center" vertical="center" wrapText="1"/>
    </xf>
    <xf numFmtId="41" fontId="3" fillId="3" borderId="1" xfId="1" applyFont="1" applyFill="1" applyBorder="1" applyAlignment="1">
      <alignment horizontal="right" vertical="center" wrapText="1"/>
    </xf>
    <xf numFmtId="41" fontId="3" fillId="0" borderId="1" xfId="1" applyFont="1" applyBorder="1" applyAlignment="1">
      <alignment horizontal="right" vertical="center"/>
    </xf>
    <xf numFmtId="41" fontId="19" fillId="0" borderId="1" xfId="1" applyFont="1" applyBorder="1" applyAlignment="1">
      <alignment horizontal="right" vertical="center"/>
    </xf>
    <xf numFmtId="41" fontId="27" fillId="0" borderId="0" xfId="1" applyFont="1">
      <alignment vertical="center"/>
    </xf>
    <xf numFmtId="176" fontId="2" fillId="0" borderId="0" xfId="0" applyNumberFormat="1" applyFont="1" applyBorder="1" applyAlignment="1">
      <alignment vertical="center" wrapText="1"/>
    </xf>
    <xf numFmtId="41" fontId="27" fillId="0" borderId="1" xfId="1" applyNumberFormat="1" applyFont="1" applyFill="1" applyBorder="1" applyAlignment="1">
      <alignment horizontal="right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shrinkToFit="1"/>
    </xf>
    <xf numFmtId="0" fontId="33" fillId="2" borderId="27" xfId="0" applyFont="1" applyFill="1" applyBorder="1" applyAlignment="1">
      <alignment horizontal="center" vertical="center" shrinkToFit="1"/>
    </xf>
    <xf numFmtId="0" fontId="13" fillId="2" borderId="27" xfId="0" applyFont="1" applyFill="1" applyBorder="1" applyAlignment="1">
      <alignment horizontal="center" vertical="center" shrinkToFit="1"/>
    </xf>
    <xf numFmtId="0" fontId="13" fillId="2" borderId="28" xfId="0" applyFont="1" applyFill="1" applyBorder="1" applyAlignment="1">
      <alignment horizontal="center" vertical="center" shrinkToFit="1"/>
    </xf>
    <xf numFmtId="0" fontId="17" fillId="3" borderId="34" xfId="0" applyFont="1" applyFill="1" applyBorder="1" applyAlignment="1">
      <alignment horizontal="center" vertical="center" wrapText="1" shrinkToFit="1"/>
    </xf>
    <xf numFmtId="0" fontId="17" fillId="3" borderId="4" xfId="0" applyFont="1" applyFill="1" applyBorder="1" applyAlignment="1">
      <alignment horizontal="center" vertical="center" wrapText="1" shrinkToFit="1"/>
    </xf>
    <xf numFmtId="0" fontId="5" fillId="8" borderId="34" xfId="0" applyFont="1" applyFill="1" applyBorder="1" applyAlignment="1">
      <alignment horizontal="center" vertical="center" wrapText="1" shrinkToFit="1"/>
    </xf>
    <xf numFmtId="0" fontId="5" fillId="8" borderId="4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shrinkToFit="1"/>
    </xf>
    <xf numFmtId="0" fontId="17" fillId="3" borderId="33" xfId="0" applyFont="1" applyFill="1" applyBorder="1" applyAlignment="1">
      <alignment horizontal="center" vertical="center" shrinkToFit="1"/>
    </xf>
    <xf numFmtId="0" fontId="13" fillId="2" borderId="23" xfId="0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 shrinkToFit="1"/>
    </xf>
    <xf numFmtId="0" fontId="13" fillId="2" borderId="24" xfId="0" applyFont="1" applyFill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9" fillId="2" borderId="34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44" xfId="0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9" fontId="0" fillId="6" borderId="0" xfId="0" applyNumberForma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176" fontId="0" fillId="3" borderId="0" xfId="0" applyNumberFormat="1" applyFill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sqref="A1:C1"/>
    </sheetView>
  </sheetViews>
  <sheetFormatPr defaultRowHeight="16.5"/>
  <cols>
    <col min="1" max="1" width="11.625" customWidth="1"/>
    <col min="2" max="2" width="60.75" customWidth="1"/>
    <col min="3" max="3" width="11.625" customWidth="1"/>
    <col min="4" max="4" width="11.25" customWidth="1"/>
    <col min="5" max="5" width="10.375" customWidth="1"/>
    <col min="6" max="6" width="13.125" customWidth="1"/>
    <col min="7" max="7" width="9.625" customWidth="1"/>
    <col min="8" max="8" width="11.625" customWidth="1"/>
    <col min="9" max="10" width="9.625" customWidth="1"/>
    <col min="11" max="12" width="6.5" customWidth="1"/>
  </cols>
  <sheetData>
    <row r="1" spans="1:12" ht="67.5" customHeight="1" thickBot="1">
      <c r="A1" s="373" t="s">
        <v>730</v>
      </c>
      <c r="B1" s="374"/>
      <c r="C1" s="375"/>
      <c r="D1" s="143"/>
      <c r="E1" s="143"/>
      <c r="F1" s="143"/>
      <c r="G1" s="143"/>
      <c r="H1" s="143"/>
      <c r="I1" s="122"/>
      <c r="J1" s="122"/>
      <c r="K1" s="122"/>
      <c r="L1" s="122"/>
    </row>
    <row r="5" spans="1:12" ht="96" customHeight="1">
      <c r="F5" s="171"/>
    </row>
    <row r="6" spans="1:12" ht="33" customHeight="1">
      <c r="C6" s="29"/>
      <c r="D6" s="29"/>
    </row>
    <row r="7" spans="1:12" ht="42" customHeight="1"/>
    <row r="8" spans="1:12" ht="38.25" customHeight="1">
      <c r="B8" s="145" t="s">
        <v>652</v>
      </c>
      <c r="D8" s="144"/>
      <c r="E8" s="144"/>
      <c r="G8" s="162"/>
    </row>
    <row r="9" spans="1:12" ht="15" customHeight="1">
      <c r="C9" s="113"/>
      <c r="D9" s="113"/>
      <c r="E9" s="113"/>
      <c r="F9" s="171"/>
    </row>
    <row r="10" spans="1:12" ht="162.75" customHeight="1">
      <c r="C10" s="171"/>
      <c r="E10" s="23"/>
      <c r="G10" s="162"/>
    </row>
    <row r="11" spans="1:12" ht="51.75" customHeight="1">
      <c r="B11" s="147" t="s">
        <v>273</v>
      </c>
      <c r="C11" s="177"/>
      <c r="D11" s="146"/>
      <c r="E11" s="146"/>
      <c r="F11" s="171"/>
      <c r="G11" s="162"/>
    </row>
    <row r="12" spans="1:12" ht="38.25">
      <c r="C12" s="178"/>
      <c r="D12" s="54"/>
      <c r="E12" s="54"/>
    </row>
    <row r="13" spans="1:12">
      <c r="C13" s="171"/>
      <c r="G13" s="162"/>
    </row>
    <row r="14" spans="1:12">
      <c r="C14" s="171"/>
      <c r="G14" s="162"/>
    </row>
    <row r="15" spans="1:12">
      <c r="G15" s="162"/>
    </row>
    <row r="16" spans="1:12">
      <c r="C16" s="171"/>
      <c r="G16" s="162"/>
    </row>
    <row r="17" spans="3:7">
      <c r="C17" s="171"/>
    </row>
    <row r="18" spans="3:7">
      <c r="C18" s="171"/>
      <c r="G18" s="162"/>
    </row>
    <row r="19" spans="3:7">
      <c r="G19" s="162"/>
    </row>
    <row r="21" spans="3:7">
      <c r="C21" s="162"/>
      <c r="G21" s="162"/>
    </row>
  </sheetData>
  <mergeCells count="1">
    <mergeCell ref="A1:C1"/>
  </mergeCells>
  <phoneticPr fontId="1" type="noConversion"/>
  <printOptions horizontalCentered="1"/>
  <pageMargins left="0.39370078740157483" right="0.39370078740157483" top="2.3228346456692917" bottom="0.74803149606299213" header="0.31496062992125984" footer="0.31496062992125984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0"/>
  <sheetViews>
    <sheetView topLeftCell="A12" workbookViewId="0">
      <selection activeCell="K15" sqref="K15"/>
    </sheetView>
  </sheetViews>
  <sheetFormatPr defaultRowHeight="16.5"/>
  <cols>
    <col min="1" max="1" width="3" customWidth="1"/>
    <col min="2" max="3" width="8.75" customWidth="1"/>
    <col min="4" max="4" width="10.125" style="23" customWidth="1"/>
    <col min="5" max="5" width="14.875" customWidth="1"/>
    <col min="6" max="6" width="13.75" customWidth="1"/>
    <col min="7" max="7" width="13.625" customWidth="1"/>
    <col min="8" max="8" width="14.25" customWidth="1"/>
    <col min="9" max="9" width="22.625" customWidth="1"/>
  </cols>
  <sheetData>
    <row r="2" spans="2:9" ht="33" customHeight="1">
      <c r="B2" s="237" t="s">
        <v>612</v>
      </c>
    </row>
    <row r="3" spans="2:9" ht="24" customHeight="1">
      <c r="B3" s="237"/>
      <c r="I3" s="53" t="s">
        <v>128</v>
      </c>
    </row>
    <row r="4" spans="2:9" ht="30.75" customHeight="1">
      <c r="B4" s="56" t="s">
        <v>165</v>
      </c>
      <c r="C4" s="56" t="s">
        <v>166</v>
      </c>
      <c r="D4" s="56" t="s">
        <v>167</v>
      </c>
      <c r="E4" s="56" t="s">
        <v>168</v>
      </c>
      <c r="F4" s="57" t="s">
        <v>169</v>
      </c>
      <c r="G4" s="57" t="s">
        <v>171</v>
      </c>
      <c r="H4" s="56" t="s">
        <v>223</v>
      </c>
      <c r="I4" s="57" t="s">
        <v>248</v>
      </c>
    </row>
    <row r="5" spans="2:9" ht="33.75" customHeight="1">
      <c r="B5" s="443" t="s">
        <v>16</v>
      </c>
      <c r="C5" s="24" t="s">
        <v>17</v>
      </c>
      <c r="D5" s="37" t="s">
        <v>305</v>
      </c>
      <c r="E5" s="31" t="s">
        <v>22</v>
      </c>
      <c r="F5" s="63">
        <v>0</v>
      </c>
      <c r="G5" s="63">
        <v>0</v>
      </c>
      <c r="H5" s="63">
        <v>0</v>
      </c>
      <c r="I5" s="21" t="s">
        <v>456</v>
      </c>
    </row>
    <row r="6" spans="2:9" ht="27" customHeight="1">
      <c r="B6" s="444"/>
      <c r="C6" s="24" t="s">
        <v>18</v>
      </c>
      <c r="D6" s="37" t="s">
        <v>306</v>
      </c>
      <c r="E6" s="31" t="s">
        <v>23</v>
      </c>
      <c r="F6" s="63">
        <v>0</v>
      </c>
      <c r="G6" s="63">
        <v>0</v>
      </c>
      <c r="H6" s="63">
        <f>G6-F6</f>
        <v>0</v>
      </c>
      <c r="I6" s="10" t="s">
        <v>544</v>
      </c>
    </row>
    <row r="7" spans="2:9" ht="48" customHeight="1">
      <c r="B7" s="417" t="s">
        <v>19</v>
      </c>
      <c r="C7" s="417" t="s">
        <v>20</v>
      </c>
      <c r="D7" s="31" t="s">
        <v>521</v>
      </c>
      <c r="E7" s="31" t="s">
        <v>515</v>
      </c>
      <c r="F7" s="161">
        <v>11474000</v>
      </c>
      <c r="G7" s="63">
        <v>9863450</v>
      </c>
      <c r="H7" s="63">
        <f t="shared" ref="H7:H22" si="0">G7-F7</f>
        <v>-1610550</v>
      </c>
      <c r="I7" s="110" t="s">
        <v>613</v>
      </c>
    </row>
    <row r="8" spans="2:9" ht="42.75" customHeight="1">
      <c r="B8" s="418"/>
      <c r="C8" s="419"/>
      <c r="D8" s="31" t="s">
        <v>315</v>
      </c>
      <c r="E8" s="31" t="s">
        <v>316</v>
      </c>
      <c r="F8" s="161">
        <v>2000000</v>
      </c>
      <c r="G8" s="63">
        <v>2049000</v>
      </c>
      <c r="H8" s="63">
        <f t="shared" si="0"/>
        <v>49000</v>
      </c>
      <c r="I8" s="297" t="s">
        <v>614</v>
      </c>
    </row>
    <row r="9" spans="2:9" ht="38.25" customHeight="1">
      <c r="B9" s="418"/>
      <c r="C9" s="417" t="s">
        <v>15</v>
      </c>
      <c r="D9" s="35" t="s">
        <v>317</v>
      </c>
      <c r="E9" s="31" t="s">
        <v>30</v>
      </c>
      <c r="F9" s="63">
        <v>300000</v>
      </c>
      <c r="G9" s="161">
        <v>12500</v>
      </c>
      <c r="H9" s="63">
        <f>G9-F9</f>
        <v>-287500</v>
      </c>
      <c r="I9" s="110" t="s">
        <v>475</v>
      </c>
    </row>
    <row r="10" spans="2:9" ht="41.25" customHeight="1">
      <c r="B10" s="418"/>
      <c r="C10" s="418"/>
      <c r="D10" s="408" t="s">
        <v>21</v>
      </c>
      <c r="E10" s="31" t="s">
        <v>24</v>
      </c>
      <c r="F10" s="63">
        <v>1000000</v>
      </c>
      <c r="G10" s="63">
        <v>781320</v>
      </c>
      <c r="H10" s="63">
        <f t="shared" si="0"/>
        <v>-218680</v>
      </c>
      <c r="I10" s="110" t="s">
        <v>615</v>
      </c>
    </row>
    <row r="11" spans="2:9" ht="55.5" customHeight="1">
      <c r="B11" s="418"/>
      <c r="C11" s="418"/>
      <c r="D11" s="409"/>
      <c r="E11" s="31" t="s">
        <v>318</v>
      </c>
      <c r="F11" s="63">
        <v>2500000</v>
      </c>
      <c r="G11" s="63">
        <v>1892240</v>
      </c>
      <c r="H11" s="63">
        <f t="shared" si="0"/>
        <v>-607760</v>
      </c>
      <c r="I11" s="110" t="s">
        <v>457</v>
      </c>
    </row>
    <row r="12" spans="2:9" ht="33.75" customHeight="1">
      <c r="B12" s="418"/>
      <c r="C12" s="418"/>
      <c r="D12" s="409"/>
      <c r="E12" s="35" t="s">
        <v>25</v>
      </c>
      <c r="F12" s="63">
        <v>1000000</v>
      </c>
      <c r="G12" s="63">
        <v>729810</v>
      </c>
      <c r="H12" s="63">
        <f t="shared" si="0"/>
        <v>-270190</v>
      </c>
      <c r="I12" s="110" t="s">
        <v>616</v>
      </c>
    </row>
    <row r="13" spans="2:9" ht="52.5" customHeight="1">
      <c r="B13" s="418"/>
      <c r="C13" s="418"/>
      <c r="D13" s="409"/>
      <c r="E13" s="31" t="s">
        <v>26</v>
      </c>
      <c r="F13" s="63">
        <v>500000</v>
      </c>
      <c r="G13" s="305">
        <v>0</v>
      </c>
      <c r="H13" s="63">
        <f t="shared" si="0"/>
        <v>-500000</v>
      </c>
      <c r="I13" s="110" t="s">
        <v>501</v>
      </c>
    </row>
    <row r="14" spans="2:9" ht="33.75" customHeight="1">
      <c r="B14" s="418"/>
      <c r="C14" s="418"/>
      <c r="D14" s="409"/>
      <c r="E14" s="31" t="s">
        <v>27</v>
      </c>
      <c r="F14" s="161">
        <v>2000000</v>
      </c>
      <c r="G14" s="63">
        <v>1859000</v>
      </c>
      <c r="H14" s="63">
        <f t="shared" si="0"/>
        <v>-141000</v>
      </c>
      <c r="I14" s="110" t="s">
        <v>466</v>
      </c>
    </row>
    <row r="15" spans="2:9" ht="34.5" customHeight="1">
      <c r="B15" s="418"/>
      <c r="C15" s="418"/>
      <c r="D15" s="410"/>
      <c r="E15" s="31" t="s">
        <v>28</v>
      </c>
      <c r="F15" s="311">
        <v>800000</v>
      </c>
      <c r="G15" s="310">
        <v>605000</v>
      </c>
      <c r="H15" s="63">
        <f t="shared" si="0"/>
        <v>-195000</v>
      </c>
      <c r="I15" s="110" t="s">
        <v>467</v>
      </c>
    </row>
    <row r="16" spans="2:9" ht="39" customHeight="1">
      <c r="B16" s="418"/>
      <c r="C16" s="418"/>
      <c r="D16" s="31" t="s">
        <v>29</v>
      </c>
      <c r="E16" s="35" t="s">
        <v>319</v>
      </c>
      <c r="F16" s="161">
        <v>800000</v>
      </c>
      <c r="G16" s="161">
        <v>497140</v>
      </c>
      <c r="H16" s="63">
        <f t="shared" si="0"/>
        <v>-302860</v>
      </c>
      <c r="I16" s="110" t="s">
        <v>545</v>
      </c>
    </row>
    <row r="17" spans="2:9" ht="39" customHeight="1">
      <c r="B17" s="418"/>
      <c r="C17" s="419"/>
      <c r="D17" s="125" t="s">
        <v>32</v>
      </c>
      <c r="E17" s="31" t="s">
        <v>320</v>
      </c>
      <c r="F17" s="63">
        <v>100000</v>
      </c>
      <c r="G17" s="372">
        <v>0</v>
      </c>
      <c r="H17" s="63">
        <f t="shared" si="0"/>
        <v>-100000</v>
      </c>
      <c r="I17" s="110" t="s">
        <v>440</v>
      </c>
    </row>
    <row r="18" spans="2:9" ht="33.75" customHeight="1">
      <c r="B18" s="418"/>
      <c r="C18" s="445" t="s">
        <v>31</v>
      </c>
      <c r="D18" s="35" t="s">
        <v>321</v>
      </c>
      <c r="E18" s="35" t="str">
        <f>D18</f>
        <v>기관운영비</v>
      </c>
      <c r="F18" s="63">
        <v>5500000</v>
      </c>
      <c r="G18" s="161">
        <v>5868340</v>
      </c>
      <c r="H18" s="63">
        <f t="shared" si="0"/>
        <v>368340</v>
      </c>
      <c r="I18" s="110" t="s">
        <v>617</v>
      </c>
    </row>
    <row r="19" spans="2:9" ht="33.75" customHeight="1">
      <c r="B19" s="418"/>
      <c r="C19" s="446"/>
      <c r="D19" s="259" t="s">
        <v>322</v>
      </c>
      <c r="E19" s="35" t="s">
        <v>322</v>
      </c>
      <c r="F19" s="63">
        <v>3000000</v>
      </c>
      <c r="G19" s="161">
        <v>2935180</v>
      </c>
      <c r="H19" s="63">
        <f t="shared" si="0"/>
        <v>-64820</v>
      </c>
      <c r="I19" s="110" t="s">
        <v>441</v>
      </c>
    </row>
    <row r="20" spans="2:9" ht="52.5" customHeight="1">
      <c r="B20" s="418"/>
      <c r="C20" s="446"/>
      <c r="D20" s="31" t="s">
        <v>33</v>
      </c>
      <c r="E20" s="35" t="s">
        <v>323</v>
      </c>
      <c r="F20" s="63">
        <v>3000000</v>
      </c>
      <c r="G20" s="161">
        <v>1121210</v>
      </c>
      <c r="H20" s="63">
        <f t="shared" si="0"/>
        <v>-1878790</v>
      </c>
      <c r="I20" s="110" t="s">
        <v>618</v>
      </c>
    </row>
    <row r="21" spans="2:9" ht="41.25" customHeight="1">
      <c r="B21" s="419"/>
      <c r="C21" s="447"/>
      <c r="D21" s="31" t="s">
        <v>34</v>
      </c>
      <c r="E21" s="31" t="s">
        <v>324</v>
      </c>
      <c r="F21" s="63">
        <v>2000000</v>
      </c>
      <c r="G21" s="273" t="s">
        <v>474</v>
      </c>
      <c r="H21" s="63">
        <f t="shared" si="0"/>
        <v>-2000000</v>
      </c>
      <c r="I21" s="110" t="s">
        <v>546</v>
      </c>
    </row>
    <row r="22" spans="2:9" ht="25.5" customHeight="1">
      <c r="B22" s="24" t="s">
        <v>35</v>
      </c>
      <c r="C22" s="24" t="s">
        <v>35</v>
      </c>
      <c r="D22" s="31" t="s">
        <v>35</v>
      </c>
      <c r="E22" s="7"/>
      <c r="F22" s="63">
        <v>2000000</v>
      </c>
      <c r="G22" s="306">
        <v>0</v>
      </c>
      <c r="H22" s="63">
        <f t="shared" si="0"/>
        <v>-2000000</v>
      </c>
      <c r="I22" s="10" t="s">
        <v>547</v>
      </c>
    </row>
    <row r="23" spans="2:9" ht="25.5" customHeight="1">
      <c r="B23" s="402" t="s">
        <v>220</v>
      </c>
      <c r="C23" s="403"/>
      <c r="D23" s="403"/>
      <c r="E23" s="404"/>
      <c r="F23" s="75">
        <f>SUM(F5:F22)</f>
        <v>37974000</v>
      </c>
      <c r="G23" s="75">
        <f>SUM(G5:G22)</f>
        <v>28214190</v>
      </c>
      <c r="H23" s="75">
        <f>SUM(H5:H22)</f>
        <v>-9759810</v>
      </c>
      <c r="I23" s="61"/>
    </row>
    <row r="24" spans="2:9">
      <c r="C24" s="162"/>
      <c r="E24" s="153"/>
      <c r="F24" s="153"/>
      <c r="G24" s="184"/>
      <c r="H24" s="11"/>
    </row>
    <row r="25" spans="2:9" hidden="1">
      <c r="B25" s="440" t="s">
        <v>333</v>
      </c>
      <c r="C25" s="441"/>
      <c r="D25" s="442"/>
      <c r="E25" s="1" t="s">
        <v>334</v>
      </c>
      <c r="F25" s="206">
        <v>5000000</v>
      </c>
      <c r="G25" s="206"/>
      <c r="H25" s="1"/>
      <c r="I25" s="207" t="s">
        <v>336</v>
      </c>
    </row>
    <row r="26" spans="2:9" hidden="1">
      <c r="B26" s="210"/>
      <c r="C26" s="23"/>
      <c r="E26" s="211" t="s">
        <v>335</v>
      </c>
      <c r="F26" s="206">
        <v>72391040</v>
      </c>
      <c r="G26" s="206">
        <f>F26</f>
        <v>72391040</v>
      </c>
      <c r="H26" s="1"/>
      <c r="I26" s="208" t="s">
        <v>337</v>
      </c>
    </row>
    <row r="27" spans="2:9" ht="25.5" hidden="1" customHeight="1">
      <c r="B27" s="402" t="s">
        <v>338</v>
      </c>
      <c r="C27" s="403"/>
      <c r="D27" s="403"/>
      <c r="E27" s="404"/>
      <c r="F27" s="209">
        <f>F23+F25+F26</f>
        <v>115365040</v>
      </c>
      <c r="G27" s="209">
        <f>G23+G26</f>
        <v>100605230</v>
      </c>
      <c r="H27" s="1"/>
      <c r="I27" s="1"/>
    </row>
    <row r="30" spans="2:9">
      <c r="I30" s="3"/>
    </row>
  </sheetData>
  <mergeCells count="9">
    <mergeCell ref="B27:E27"/>
    <mergeCell ref="B25:D25"/>
    <mergeCell ref="C7:C8"/>
    <mergeCell ref="B5:B6"/>
    <mergeCell ref="C9:C17"/>
    <mergeCell ref="D10:D15"/>
    <mergeCell ref="C18:C21"/>
    <mergeCell ref="B7:B21"/>
    <mergeCell ref="B23:E23"/>
  </mergeCells>
  <phoneticPr fontId="1" type="noConversion"/>
  <printOptions horizontalCentered="1"/>
  <pageMargins left="0.23622047244094491" right="0.23622047244094491" top="0.74803149606299213" bottom="0.39370078740157483" header="0.31496062992125984" footer="0"/>
  <pageSetup paperSize="9" scale="83" orientation="portrait" horizontalDpi="4294967293" r:id="rId1"/>
  <headerFooter>
    <oddFooter>&amp;C10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H17"/>
  <sheetViews>
    <sheetView workbookViewId="0">
      <selection activeCell="B4" sqref="B4"/>
    </sheetView>
  </sheetViews>
  <sheetFormatPr defaultRowHeight="16.5"/>
  <cols>
    <col min="1" max="1" width="2.75" customWidth="1"/>
    <col min="2" max="2" width="11.375" customWidth="1"/>
    <col min="3" max="3" width="18.125" style="23" customWidth="1"/>
    <col min="4" max="4" width="13.625" customWidth="1"/>
    <col min="5" max="5" width="13.75" customWidth="1"/>
    <col min="6" max="6" width="13.625" customWidth="1"/>
    <col min="7" max="7" width="18.5" customWidth="1"/>
    <col min="8" max="8" width="17.125" customWidth="1"/>
  </cols>
  <sheetData>
    <row r="1" spans="2:8" ht="38.25" customHeight="1"/>
    <row r="2" spans="2:8" ht="48" customHeight="1">
      <c r="B2" s="30" t="s">
        <v>150</v>
      </c>
      <c r="C2" s="325"/>
      <c r="D2" s="30"/>
    </row>
    <row r="3" spans="2:8" ht="28.5" customHeight="1">
      <c r="B3" s="360" t="s">
        <v>658</v>
      </c>
      <c r="C3" s="360"/>
      <c r="D3" s="360"/>
      <c r="E3" s="360"/>
      <c r="F3" s="360"/>
    </row>
    <row r="4" spans="2:8">
      <c r="B4" s="360"/>
      <c r="C4" s="360"/>
      <c r="D4" s="360"/>
      <c r="E4" s="360"/>
      <c r="F4" s="360"/>
    </row>
    <row r="5" spans="2:8">
      <c r="F5" s="171"/>
    </row>
    <row r="6" spans="2:8" ht="41.25" customHeight="1">
      <c r="B6" s="56" t="s">
        <v>299</v>
      </c>
      <c r="C6" s="56" t="s">
        <v>300</v>
      </c>
      <c r="D6" s="56" t="s">
        <v>357</v>
      </c>
      <c r="E6" s="56" t="s">
        <v>301</v>
      </c>
      <c r="F6" s="56" t="s">
        <v>302</v>
      </c>
      <c r="G6" s="56" t="s">
        <v>303</v>
      </c>
      <c r="H6" s="56" t="s">
        <v>461</v>
      </c>
    </row>
    <row r="7" spans="2:8" ht="98.25" customHeight="1">
      <c r="B7" s="2" t="s">
        <v>558</v>
      </c>
      <c r="C7" s="69" t="s">
        <v>655</v>
      </c>
      <c r="D7" s="363">
        <v>30000000</v>
      </c>
      <c r="E7" s="363">
        <v>40000000</v>
      </c>
      <c r="F7" s="363">
        <v>10000000</v>
      </c>
      <c r="G7" s="364" t="s">
        <v>656</v>
      </c>
      <c r="H7" s="274" t="s">
        <v>657</v>
      </c>
    </row>
    <row r="8" spans="2:8" ht="98.25" customHeight="1">
      <c r="B8" s="261"/>
      <c r="C8" s="213"/>
      <c r="D8" s="285"/>
      <c r="E8" s="285"/>
      <c r="F8" s="313"/>
      <c r="G8" s="324"/>
      <c r="H8" s="274"/>
    </row>
    <row r="9" spans="2:8" ht="98.25" hidden="1" customHeight="1">
      <c r="B9" s="2"/>
      <c r="C9" s="213"/>
      <c r="D9" s="285"/>
      <c r="E9" s="285"/>
      <c r="F9" s="313"/>
      <c r="G9" s="274"/>
      <c r="H9" s="274"/>
    </row>
    <row r="10" spans="2:8" ht="98.25" hidden="1" customHeight="1">
      <c r="B10" s="2"/>
      <c r="C10" s="213"/>
      <c r="D10" s="285"/>
      <c r="E10" s="285"/>
      <c r="F10" s="313"/>
      <c r="G10" s="274"/>
      <c r="H10" s="274"/>
    </row>
    <row r="11" spans="2:8" ht="24.75" hidden="1" customHeight="1">
      <c r="B11" s="314"/>
      <c r="C11" s="326"/>
      <c r="D11" s="315"/>
      <c r="E11" s="315"/>
      <c r="F11" s="316"/>
      <c r="G11" s="317"/>
      <c r="H11" s="317"/>
    </row>
    <row r="12" spans="2:8">
      <c r="C12" s="174"/>
      <c r="G12" s="162"/>
    </row>
    <row r="13" spans="2:8">
      <c r="B13" s="448" t="s">
        <v>483</v>
      </c>
      <c r="C13" s="448"/>
      <c r="D13" s="448"/>
      <c r="E13" s="448"/>
      <c r="F13" s="448"/>
      <c r="G13" s="448"/>
      <c r="H13" s="448"/>
    </row>
    <row r="14" spans="2:8">
      <c r="C14" s="174"/>
      <c r="G14" s="162"/>
    </row>
    <row r="15" spans="2:8">
      <c r="G15" s="162"/>
    </row>
    <row r="17" spans="3:7">
      <c r="C17" s="327"/>
      <c r="G17" s="162"/>
    </row>
  </sheetData>
  <mergeCells count="1">
    <mergeCell ref="B13:H13"/>
  </mergeCells>
  <phoneticPr fontId="1" type="noConversion"/>
  <printOptions horizontalCentered="1"/>
  <pageMargins left="0.23622047244094491" right="0.11811023622047245" top="0.74803149606299213" bottom="0.19685039370078741" header="0.31496062992125984" footer="0.31496062992125984"/>
  <pageSetup paperSize="9" scale="87" orientation="portrait" horizontalDpi="4294967293" r:id="rId1"/>
  <headerFooter>
    <oddFooter>&amp;C11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3"/>
  <sheetViews>
    <sheetView workbookViewId="0">
      <selection activeCell="A4" sqref="A4"/>
    </sheetView>
  </sheetViews>
  <sheetFormatPr defaultRowHeight="16.5"/>
  <cols>
    <col min="1" max="1" width="9.5" customWidth="1"/>
    <col min="2" max="6" width="15" customWidth="1"/>
    <col min="7" max="7" width="16.625" customWidth="1"/>
  </cols>
  <sheetData>
    <row r="1" spans="1:7" ht="38.25" customHeight="1"/>
    <row r="2" spans="1:7" ht="31.5" customHeight="1">
      <c r="A2" s="30" t="s">
        <v>151</v>
      </c>
      <c r="B2" s="30"/>
    </row>
    <row r="3" spans="1:7" ht="29.25" customHeight="1">
      <c r="A3" s="449" t="s">
        <v>659</v>
      </c>
      <c r="B3" s="449"/>
    </row>
    <row r="4" spans="1:7" ht="29.25" customHeight="1">
      <c r="F4" s="450"/>
      <c r="G4" s="450"/>
    </row>
    <row r="5" spans="1:7" ht="41.25" customHeight="1">
      <c r="A5" s="56" t="s">
        <v>299</v>
      </c>
      <c r="B5" s="56" t="s">
        <v>300</v>
      </c>
      <c r="C5" s="56" t="s">
        <v>484</v>
      </c>
      <c r="D5" s="56" t="s">
        <v>485</v>
      </c>
      <c r="E5" s="56" t="s">
        <v>486</v>
      </c>
      <c r="F5" s="56" t="s">
        <v>303</v>
      </c>
      <c r="G5" s="56" t="s">
        <v>461</v>
      </c>
    </row>
    <row r="6" spans="1:7" ht="52.5" customHeight="1">
      <c r="A6" s="290"/>
      <c r="B6" s="124"/>
      <c r="C6" s="124" t="s">
        <v>476</v>
      </c>
      <c r="D6" s="124" t="s">
        <v>477</v>
      </c>
      <c r="E6" s="124" t="s">
        <v>487</v>
      </c>
      <c r="F6" s="124"/>
      <c r="G6" s="124"/>
    </row>
    <row r="7" spans="1:7" ht="71.25" customHeight="1">
      <c r="A7" s="69"/>
      <c r="B7" s="69"/>
      <c r="C7" s="226"/>
      <c r="D7" s="226"/>
      <c r="E7" s="226"/>
      <c r="F7" s="274"/>
      <c r="G7" s="286"/>
    </row>
    <row r="8" spans="1:7">
      <c r="B8" s="171"/>
      <c r="F8" s="162"/>
    </row>
    <row r="9" spans="1:7">
      <c r="B9" s="171"/>
    </row>
    <row r="10" spans="1:7">
      <c r="B10" s="171"/>
      <c r="F10" s="162"/>
    </row>
    <row r="11" spans="1:7">
      <c r="F11" s="162"/>
    </row>
    <row r="13" spans="1:7">
      <c r="B13" s="162"/>
      <c r="F13" s="162"/>
    </row>
  </sheetData>
  <mergeCells count="2">
    <mergeCell ref="A3:B3"/>
    <mergeCell ref="F4:G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horizontalDpi="4294967293" r:id="rId1"/>
  <headerFooter>
    <oddFooter>&amp;C12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54"/>
  <sheetViews>
    <sheetView topLeftCell="A7" workbookViewId="0">
      <selection activeCell="H8" sqref="H8"/>
    </sheetView>
  </sheetViews>
  <sheetFormatPr defaultRowHeight="16.5"/>
  <cols>
    <col min="1" max="1" width="2.75" customWidth="1"/>
    <col min="2" max="2" width="11.125" customWidth="1"/>
    <col min="3" max="4" width="10" customWidth="1"/>
    <col min="5" max="5" width="13.75" customWidth="1"/>
    <col min="6" max="7" width="15.5" customWidth="1"/>
    <col min="8" max="8" width="17.5" customWidth="1"/>
    <col min="10" max="10" width="12.125" bestFit="1" customWidth="1"/>
    <col min="11" max="11" width="10.75" bestFit="1" customWidth="1"/>
    <col min="12" max="12" width="9.875" bestFit="1" customWidth="1"/>
    <col min="13" max="13" width="11" bestFit="1" customWidth="1"/>
  </cols>
  <sheetData>
    <row r="1" spans="2:13" ht="12.75" customHeight="1"/>
    <row r="2" spans="2:13" ht="27.75" customHeight="1">
      <c r="B2" s="30" t="s">
        <v>152</v>
      </c>
      <c r="C2" s="30"/>
      <c r="D2" s="30"/>
    </row>
    <row r="3" spans="2:13" ht="18" customHeight="1">
      <c r="B3" s="399" t="s">
        <v>660</v>
      </c>
      <c r="C3" s="399"/>
      <c r="D3" s="399"/>
    </row>
    <row r="4" spans="2:13" ht="17.25" customHeight="1">
      <c r="H4" s="53" t="s">
        <v>160</v>
      </c>
    </row>
    <row r="5" spans="2:13" ht="33.75" customHeight="1">
      <c r="B5" s="66" t="s">
        <v>91</v>
      </c>
      <c r="C5" s="66" t="s">
        <v>92</v>
      </c>
      <c r="D5" s="66" t="s">
        <v>93</v>
      </c>
      <c r="E5" s="66" t="s">
        <v>94</v>
      </c>
      <c r="F5" s="66" t="s">
        <v>619</v>
      </c>
      <c r="G5" s="66" t="s">
        <v>661</v>
      </c>
      <c r="H5" s="66" t="s">
        <v>95</v>
      </c>
    </row>
    <row r="6" spans="2:13" ht="21" customHeight="1">
      <c r="B6" s="245" t="s">
        <v>153</v>
      </c>
      <c r="C6" s="247"/>
      <c r="D6" s="247"/>
      <c r="E6" s="247"/>
      <c r="F6" s="249"/>
      <c r="G6" s="251"/>
      <c r="H6" s="252"/>
    </row>
    <row r="7" spans="2:13" ht="32.1" customHeight="1">
      <c r="B7" s="158" t="s">
        <v>96</v>
      </c>
      <c r="C7" s="35" t="s">
        <v>97</v>
      </c>
      <c r="D7" s="31" t="s">
        <v>98</v>
      </c>
      <c r="E7" s="7" t="s">
        <v>496</v>
      </c>
      <c r="F7" s="73">
        <v>100000000</v>
      </c>
      <c r="G7" s="73">
        <v>100000000</v>
      </c>
      <c r="H7" s="33" t="s">
        <v>725</v>
      </c>
    </row>
    <row r="8" spans="2:13" ht="27" customHeight="1">
      <c r="B8" s="116" t="s">
        <v>99</v>
      </c>
      <c r="C8" s="116" t="s">
        <v>468</v>
      </c>
      <c r="D8" s="116"/>
      <c r="E8" s="117"/>
      <c r="F8" s="120">
        <f>F7</f>
        <v>100000000</v>
      </c>
      <c r="G8" s="244">
        <f>SUM(G7:G7)</f>
        <v>100000000</v>
      </c>
      <c r="H8" s="118" t="s">
        <v>96</v>
      </c>
    </row>
    <row r="9" spans="2:13" ht="27" customHeight="1">
      <c r="B9" s="451" t="s">
        <v>217</v>
      </c>
      <c r="C9" s="31" t="s">
        <v>100</v>
      </c>
      <c r="D9" s="31" t="s">
        <v>45</v>
      </c>
      <c r="E9" s="7" t="s">
        <v>37</v>
      </c>
      <c r="F9" s="73">
        <v>1788879</v>
      </c>
      <c r="G9" s="73">
        <v>961446</v>
      </c>
      <c r="H9" s="34" t="s">
        <v>104</v>
      </c>
    </row>
    <row r="10" spans="2:13" ht="27" customHeight="1">
      <c r="B10" s="452"/>
      <c r="C10" s="170" t="s">
        <v>107</v>
      </c>
      <c r="D10" s="31" t="s">
        <v>62</v>
      </c>
      <c r="E10" s="7" t="s">
        <v>108</v>
      </c>
      <c r="F10" s="187">
        <v>3958374</v>
      </c>
      <c r="G10" s="187">
        <v>6483666</v>
      </c>
      <c r="H10" s="34" t="s">
        <v>104</v>
      </c>
      <c r="J10" s="3">
        <f>G14+G15+G9</f>
        <v>31666916</v>
      </c>
    </row>
    <row r="11" spans="2:13" ht="27" customHeight="1">
      <c r="B11" s="452"/>
      <c r="C11" s="170" t="s">
        <v>109</v>
      </c>
      <c r="D11" s="31" t="s">
        <v>63</v>
      </c>
      <c r="E11" s="7" t="s">
        <v>110</v>
      </c>
      <c r="F11" s="73">
        <v>9205110</v>
      </c>
      <c r="G11" s="73">
        <v>11336428</v>
      </c>
      <c r="H11" s="34" t="s">
        <v>104</v>
      </c>
    </row>
    <row r="12" spans="2:13" ht="27" customHeight="1">
      <c r="B12" s="453"/>
      <c r="C12" s="170" t="s">
        <v>105</v>
      </c>
      <c r="D12" s="31" t="s">
        <v>61</v>
      </c>
      <c r="E12" s="7" t="s">
        <v>106</v>
      </c>
      <c r="F12" s="187">
        <v>13018406</v>
      </c>
      <c r="G12" s="187">
        <v>9569720</v>
      </c>
      <c r="H12" s="34" t="s">
        <v>104</v>
      </c>
    </row>
    <row r="13" spans="2:13" ht="27" customHeight="1">
      <c r="B13" s="116" t="s">
        <v>99</v>
      </c>
      <c r="C13" s="175" t="s">
        <v>111</v>
      </c>
      <c r="D13" s="116"/>
      <c r="E13" s="117"/>
      <c r="F13" s="120">
        <f>SUM(F9:F12)</f>
        <v>27970769</v>
      </c>
      <c r="G13" s="120">
        <f>SUM(G9:G12)</f>
        <v>28351260</v>
      </c>
      <c r="H13" s="118" t="s">
        <v>217</v>
      </c>
    </row>
    <row r="14" spans="2:13" ht="27" customHeight="1">
      <c r="B14" s="451" t="s">
        <v>71</v>
      </c>
      <c r="C14" s="170" t="s">
        <v>100</v>
      </c>
      <c r="D14" s="31" t="s">
        <v>45</v>
      </c>
      <c r="E14" s="7" t="s">
        <v>86</v>
      </c>
      <c r="F14" s="187">
        <v>8174326</v>
      </c>
      <c r="G14" s="187">
        <v>17200439</v>
      </c>
      <c r="H14" s="34" t="s">
        <v>101</v>
      </c>
      <c r="K14" s="3"/>
    </row>
    <row r="15" spans="2:13" ht="27" customHeight="1">
      <c r="B15" s="452"/>
      <c r="C15" s="31" t="s">
        <v>100</v>
      </c>
      <c r="D15" s="31" t="s">
        <v>45</v>
      </c>
      <c r="E15" s="7" t="s">
        <v>85</v>
      </c>
      <c r="F15" s="187">
        <v>27890929</v>
      </c>
      <c r="G15" s="187">
        <v>13505031</v>
      </c>
      <c r="H15" s="34" t="s">
        <v>102</v>
      </c>
      <c r="L15" s="3"/>
      <c r="M15" s="3"/>
    </row>
    <row r="16" spans="2:13" ht="27" customHeight="1">
      <c r="B16" s="453"/>
      <c r="C16" s="31" t="s">
        <v>100</v>
      </c>
      <c r="D16" s="31" t="s">
        <v>45</v>
      </c>
      <c r="E16" s="7" t="s">
        <v>580</v>
      </c>
      <c r="F16" s="187">
        <v>3504280</v>
      </c>
      <c r="G16" s="187">
        <v>0</v>
      </c>
      <c r="H16" s="349" t="s">
        <v>570</v>
      </c>
      <c r="L16" s="3"/>
      <c r="M16" s="3"/>
    </row>
    <row r="17" spans="1:11" ht="27" customHeight="1">
      <c r="B17" s="116" t="s">
        <v>99</v>
      </c>
      <c r="C17" s="175" t="s">
        <v>548</v>
      </c>
      <c r="D17" s="116"/>
      <c r="E17" s="117"/>
      <c r="F17" s="120">
        <f>SUM(F14:F16)</f>
        <v>39569535</v>
      </c>
      <c r="G17" s="120">
        <f>SUM(G14:G16)</f>
        <v>30705470</v>
      </c>
      <c r="H17" s="118" t="s">
        <v>103</v>
      </c>
    </row>
    <row r="18" spans="1:11" ht="28.5" customHeight="1">
      <c r="B18" s="116" t="s">
        <v>406</v>
      </c>
      <c r="C18" s="175" t="s">
        <v>549</v>
      </c>
      <c r="D18" s="116"/>
      <c r="E18" s="117"/>
      <c r="F18" s="120">
        <f>SUM(F8,F13,F17)</f>
        <v>167540304</v>
      </c>
      <c r="G18" s="120">
        <f>SUM(G8,G13,G17)</f>
        <v>159056730</v>
      </c>
      <c r="H18" s="119" t="s">
        <v>242</v>
      </c>
      <c r="J18" s="3"/>
    </row>
    <row r="19" spans="1:11" ht="21" customHeight="1">
      <c r="B19" s="245" t="s">
        <v>154</v>
      </c>
      <c r="C19" s="246"/>
      <c r="D19" s="245"/>
      <c r="E19" s="247"/>
      <c r="F19" s="248"/>
      <c r="G19" s="249"/>
      <c r="H19" s="250"/>
    </row>
    <row r="20" spans="1:11" ht="30" customHeight="1">
      <c r="B20" s="35" t="s">
        <v>112</v>
      </c>
      <c r="C20" s="170" t="s">
        <v>100</v>
      </c>
      <c r="D20" s="31" t="s">
        <v>98</v>
      </c>
      <c r="E20" s="7" t="s">
        <v>113</v>
      </c>
      <c r="F20" s="73">
        <v>0</v>
      </c>
      <c r="G20" s="187">
        <v>0</v>
      </c>
      <c r="H20" s="256" t="s">
        <v>413</v>
      </c>
    </row>
    <row r="21" spans="1:11" ht="30" customHeight="1">
      <c r="B21" s="31" t="s">
        <v>311</v>
      </c>
      <c r="C21" s="31" t="s">
        <v>100</v>
      </c>
      <c r="D21" s="31" t="s">
        <v>98</v>
      </c>
      <c r="E21" s="7" t="s">
        <v>114</v>
      </c>
      <c r="F21" s="73">
        <v>0</v>
      </c>
      <c r="G21" s="73">
        <v>0</v>
      </c>
      <c r="H21" s="256" t="s">
        <v>413</v>
      </c>
    </row>
    <row r="22" spans="1:11" ht="30" customHeight="1">
      <c r="B22" s="35" t="s">
        <v>116</v>
      </c>
      <c r="C22" s="31" t="s">
        <v>115</v>
      </c>
      <c r="D22" s="31" t="s">
        <v>98</v>
      </c>
      <c r="E22" s="7" t="s">
        <v>272</v>
      </c>
      <c r="F22" s="73">
        <v>0</v>
      </c>
      <c r="G22" s="73">
        <v>0</v>
      </c>
      <c r="H22" s="33" t="s">
        <v>522</v>
      </c>
    </row>
    <row r="23" spans="1:11" ht="27" customHeight="1">
      <c r="B23" s="116" t="s">
        <v>407</v>
      </c>
      <c r="C23" s="116" t="s">
        <v>548</v>
      </c>
      <c r="D23" s="116"/>
      <c r="E23" s="117"/>
      <c r="F23" s="120">
        <v>0</v>
      </c>
      <c r="G23" s="120">
        <f>SUM(G20:G22)</f>
        <v>0</v>
      </c>
      <c r="H23" s="118"/>
      <c r="K23" s="3"/>
    </row>
    <row r="24" spans="1:11" ht="27" customHeight="1">
      <c r="B24" s="116" t="s">
        <v>411</v>
      </c>
      <c r="C24" s="116" t="s">
        <v>621</v>
      </c>
      <c r="D24" s="117"/>
      <c r="E24" s="117"/>
      <c r="F24" s="120">
        <f>F18+F23</f>
        <v>167540304</v>
      </c>
      <c r="G24" s="120">
        <f>G18+G23</f>
        <v>159056730</v>
      </c>
      <c r="H24" s="119" t="s">
        <v>412</v>
      </c>
    </row>
    <row r="25" spans="1:11" ht="24" customHeight="1">
      <c r="B25" s="454" t="s">
        <v>677</v>
      </c>
      <c r="C25" s="454"/>
      <c r="D25" s="454"/>
      <c r="E25" s="454"/>
      <c r="F25" s="454"/>
      <c r="G25" s="454"/>
      <c r="H25" s="454"/>
    </row>
    <row r="26" spans="1:11">
      <c r="B26" s="12"/>
    </row>
    <row r="27" spans="1:11" ht="20.25">
      <c r="A27" s="13"/>
      <c r="B27" s="79"/>
      <c r="C27" s="79"/>
      <c r="D27" s="79"/>
      <c r="F27" s="80"/>
      <c r="G27" s="80"/>
      <c r="H27" s="80"/>
    </row>
    <row r="28" spans="1:11">
      <c r="B28" s="80"/>
      <c r="C28" s="80"/>
      <c r="D28" s="80"/>
      <c r="F28" s="80"/>
      <c r="G28" s="80"/>
      <c r="H28" s="80"/>
    </row>
    <row r="29" spans="1:11">
      <c r="B29" s="80"/>
      <c r="C29" s="80"/>
      <c r="D29" s="80"/>
      <c r="E29" s="80"/>
      <c r="F29" s="80"/>
      <c r="G29" s="80"/>
      <c r="H29" s="81"/>
    </row>
    <row r="30" spans="1:11" ht="27.75" customHeight="1">
      <c r="B30" s="82"/>
      <c r="C30" s="82"/>
      <c r="D30" s="82"/>
      <c r="E30" s="82"/>
      <c r="F30" s="82"/>
      <c r="G30" s="82"/>
      <c r="H30" s="82"/>
    </row>
    <row r="31" spans="1:11" ht="27.75" customHeight="1">
      <c r="B31" s="83"/>
      <c r="C31" s="84"/>
      <c r="D31" s="84"/>
      <c r="E31" s="84"/>
      <c r="F31" s="85"/>
      <c r="G31" s="85"/>
      <c r="H31" s="86"/>
    </row>
    <row r="32" spans="1:11" ht="27.75" customHeight="1">
      <c r="B32" s="83"/>
      <c r="C32" s="87"/>
      <c r="D32" s="83"/>
      <c r="E32" s="84"/>
      <c r="F32" s="85"/>
      <c r="G32" s="85"/>
      <c r="H32" s="88"/>
    </row>
    <row r="33" spans="2:8" ht="27.75" customHeight="1">
      <c r="B33" s="83"/>
      <c r="C33" s="87"/>
      <c r="D33" s="83"/>
      <c r="E33" s="84"/>
      <c r="F33" s="85"/>
      <c r="G33" s="85"/>
      <c r="H33" s="88"/>
    </row>
    <row r="34" spans="2:8" ht="27.75" customHeight="1">
      <c r="B34" s="82"/>
      <c r="C34" s="82"/>
      <c r="D34" s="82"/>
      <c r="E34" s="89"/>
      <c r="F34" s="90"/>
      <c r="G34" s="90"/>
      <c r="H34" s="91"/>
    </row>
    <row r="35" spans="2:8" ht="27.75" customHeight="1">
      <c r="B35" s="83"/>
      <c r="C35" s="83"/>
      <c r="D35" s="83"/>
      <c r="E35" s="84"/>
      <c r="F35" s="85"/>
      <c r="G35" s="85"/>
      <c r="H35" s="92"/>
    </row>
    <row r="36" spans="2:8" ht="27.75" customHeight="1">
      <c r="B36" s="83"/>
      <c r="C36" s="83"/>
      <c r="D36" s="83"/>
      <c r="E36" s="84"/>
      <c r="F36" s="85"/>
      <c r="G36" s="85"/>
      <c r="H36" s="92"/>
    </row>
    <row r="37" spans="2:8" ht="27.75" customHeight="1">
      <c r="B37" s="82"/>
      <c r="C37" s="82"/>
      <c r="D37" s="82"/>
      <c r="E37" s="89"/>
      <c r="F37" s="90"/>
      <c r="G37" s="90"/>
      <c r="H37" s="91"/>
    </row>
    <row r="38" spans="2:8" ht="27.75" customHeight="1">
      <c r="B38" s="83"/>
      <c r="C38" s="83"/>
      <c r="D38" s="83"/>
      <c r="E38" s="84"/>
      <c r="F38" s="85"/>
      <c r="G38" s="85"/>
      <c r="H38" s="92"/>
    </row>
    <row r="39" spans="2:8" ht="27.75" customHeight="1">
      <c r="B39" s="83"/>
      <c r="C39" s="83"/>
      <c r="D39" s="83"/>
      <c r="E39" s="84"/>
      <c r="F39" s="85"/>
      <c r="G39" s="85"/>
      <c r="H39" s="92"/>
    </row>
    <row r="40" spans="2:8" ht="27.75" customHeight="1">
      <c r="B40" s="83"/>
      <c r="C40" s="83"/>
      <c r="D40" s="83"/>
      <c r="E40" s="84"/>
      <c r="F40" s="85"/>
      <c r="G40" s="85"/>
      <c r="H40" s="92"/>
    </row>
    <row r="41" spans="2:8" ht="27.75" customHeight="1">
      <c r="B41" s="83"/>
      <c r="C41" s="83"/>
      <c r="D41" s="83"/>
      <c r="E41" s="84"/>
      <c r="F41" s="85"/>
      <c r="G41" s="85"/>
      <c r="H41" s="92"/>
    </row>
    <row r="42" spans="2:8" ht="27.75" customHeight="1">
      <c r="B42" s="82"/>
      <c r="C42" s="82"/>
      <c r="D42" s="82"/>
      <c r="E42" s="89"/>
      <c r="F42" s="90"/>
      <c r="G42" s="90"/>
      <c r="H42" s="91"/>
    </row>
    <row r="43" spans="2:8" ht="27.75" customHeight="1">
      <c r="B43" s="82"/>
      <c r="C43" s="82"/>
      <c r="D43" s="82"/>
      <c r="E43" s="89"/>
      <c r="F43" s="90"/>
      <c r="G43" s="90"/>
      <c r="H43" s="93"/>
    </row>
    <row r="44" spans="2:8" ht="27.75" customHeight="1">
      <c r="B44" s="83"/>
      <c r="C44" s="83"/>
      <c r="D44" s="83"/>
      <c r="E44" s="84"/>
      <c r="F44" s="85"/>
      <c r="G44" s="85"/>
      <c r="H44" s="92"/>
    </row>
    <row r="45" spans="2:8" ht="27.75" customHeight="1">
      <c r="B45" s="83"/>
      <c r="C45" s="83"/>
      <c r="D45" s="83"/>
      <c r="E45" s="84"/>
      <c r="F45" s="85"/>
      <c r="G45" s="85"/>
      <c r="H45" s="88"/>
    </row>
    <row r="46" spans="2:8" ht="27.75" customHeight="1">
      <c r="B46" s="83"/>
      <c r="C46" s="83"/>
      <c r="D46" s="83"/>
      <c r="E46" s="84"/>
      <c r="F46" s="85"/>
      <c r="G46" s="85"/>
      <c r="H46" s="88"/>
    </row>
    <row r="47" spans="2:8" ht="27.75" customHeight="1">
      <c r="B47" s="87"/>
      <c r="C47" s="83"/>
      <c r="D47" s="83"/>
      <c r="E47" s="84"/>
      <c r="F47" s="85"/>
      <c r="G47" s="85"/>
      <c r="H47" s="88"/>
    </row>
    <row r="48" spans="2:8" ht="27.75" customHeight="1">
      <c r="B48" s="83"/>
      <c r="C48" s="83"/>
      <c r="D48" s="83"/>
      <c r="E48" s="84"/>
      <c r="F48" s="85"/>
      <c r="G48" s="85"/>
      <c r="H48" s="88"/>
    </row>
    <row r="49" spans="2:8" ht="27.75" customHeight="1">
      <c r="B49" s="83"/>
      <c r="C49" s="83"/>
      <c r="D49" s="83"/>
      <c r="E49" s="84"/>
      <c r="F49" s="85"/>
      <c r="G49" s="85"/>
      <c r="H49" s="88"/>
    </row>
    <row r="50" spans="2:8" ht="27.75" customHeight="1">
      <c r="B50" s="87"/>
      <c r="C50" s="83"/>
      <c r="D50" s="83"/>
      <c r="E50" s="84"/>
      <c r="F50" s="85"/>
      <c r="G50" s="85"/>
      <c r="H50" s="88"/>
    </row>
    <row r="51" spans="2:8" ht="27.75" customHeight="1">
      <c r="B51" s="82"/>
      <c r="C51" s="82"/>
      <c r="D51" s="82"/>
      <c r="E51" s="89"/>
      <c r="F51" s="90"/>
      <c r="G51" s="90"/>
      <c r="H51" s="91"/>
    </row>
    <row r="52" spans="2:8" ht="27.75" customHeight="1">
      <c r="B52" s="82"/>
      <c r="C52" s="82"/>
      <c r="D52" s="89"/>
      <c r="E52" s="89"/>
      <c r="F52" s="90"/>
      <c r="G52" s="90"/>
      <c r="H52" s="93"/>
    </row>
    <row r="53" spans="2:8">
      <c r="B53" s="80"/>
      <c r="C53" s="80"/>
      <c r="D53" s="80"/>
      <c r="E53" s="80"/>
      <c r="F53" s="80"/>
      <c r="G53" s="80"/>
      <c r="H53" s="80"/>
    </row>
    <row r="54" spans="2:8">
      <c r="B54" s="94"/>
      <c r="C54" s="80"/>
      <c r="D54" s="80"/>
      <c r="E54" s="80"/>
      <c r="F54" s="80"/>
      <c r="G54" s="80"/>
      <c r="H54" s="80"/>
    </row>
  </sheetData>
  <mergeCells count="4">
    <mergeCell ref="B3:D3"/>
    <mergeCell ref="B9:B12"/>
    <mergeCell ref="B25:H25"/>
    <mergeCell ref="B14:B1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horizontalDpi="4294967293" r:id="rId1"/>
  <headerFooter>
    <oddFooter>&amp;C13</oddFooter>
  </headerFooter>
  <rowBreaks count="1" manualBreakCount="1">
    <brk id="25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G19"/>
  <sheetViews>
    <sheetView workbookViewId="0">
      <selection activeCell="G7" sqref="G7"/>
    </sheetView>
  </sheetViews>
  <sheetFormatPr defaultRowHeight="16.5"/>
  <cols>
    <col min="1" max="1" width="3.125" customWidth="1"/>
    <col min="2" max="2" width="15.5" customWidth="1"/>
    <col min="3" max="3" width="14.125" customWidth="1"/>
    <col min="4" max="5" width="17.125" customWidth="1"/>
    <col min="6" max="6" width="16.5" customWidth="1"/>
    <col min="7" max="7" width="23.75" customWidth="1"/>
  </cols>
  <sheetData>
    <row r="1" spans="2:7" ht="38.25" customHeight="1"/>
    <row r="2" spans="2:7" ht="39.75" customHeight="1">
      <c r="B2" s="376" t="s">
        <v>218</v>
      </c>
      <c r="C2" s="376"/>
      <c r="D2" s="376"/>
    </row>
    <row r="3" spans="2:7" ht="26.25" customHeight="1">
      <c r="B3" t="s">
        <v>662</v>
      </c>
    </row>
    <row r="4" spans="2:7" ht="27.75" customHeight="1">
      <c r="G4" s="53" t="s">
        <v>129</v>
      </c>
    </row>
    <row r="5" spans="2:7" ht="40.5" customHeight="1">
      <c r="B5" s="56" t="s">
        <v>39</v>
      </c>
      <c r="C5" s="56" t="s">
        <v>40</v>
      </c>
      <c r="D5" s="56" t="s">
        <v>41</v>
      </c>
      <c r="E5" s="56" t="s">
        <v>42</v>
      </c>
      <c r="F5" s="56" t="s">
        <v>43</v>
      </c>
      <c r="G5" s="56" t="s">
        <v>44</v>
      </c>
    </row>
    <row r="6" spans="2:7" ht="57" customHeight="1">
      <c r="B6" s="69" t="s">
        <v>294</v>
      </c>
      <c r="C6" s="24" t="s">
        <v>401</v>
      </c>
      <c r="D6" s="62">
        <v>100000000</v>
      </c>
      <c r="E6" s="62">
        <v>100000000</v>
      </c>
      <c r="F6" s="28" t="s">
        <v>401</v>
      </c>
      <c r="G6" s="36" t="s">
        <v>726</v>
      </c>
    </row>
    <row r="7" spans="2:7" ht="50.25" customHeight="1">
      <c r="B7" s="402" t="s">
        <v>295</v>
      </c>
      <c r="C7" s="404"/>
      <c r="D7" s="67">
        <f>SUM(D6:D6)</f>
        <v>100000000</v>
      </c>
      <c r="E7" s="67">
        <f>SUM(E6:E6)</f>
        <v>100000000</v>
      </c>
      <c r="F7" s="191"/>
      <c r="G7" s="58"/>
    </row>
    <row r="8" spans="2:7">
      <c r="C8" s="171"/>
      <c r="G8" s="162"/>
    </row>
    <row r="9" spans="2:7">
      <c r="C9" s="171"/>
      <c r="F9" s="171"/>
      <c r="G9" s="162"/>
    </row>
    <row r="10" spans="2:7">
      <c r="C10" s="171"/>
    </row>
    <row r="11" spans="2:7">
      <c r="C11" s="171"/>
      <c r="G11" s="162"/>
    </row>
    <row r="12" spans="2:7">
      <c r="C12" s="171"/>
      <c r="G12" s="162"/>
    </row>
    <row r="13" spans="2:7">
      <c r="G13" s="162"/>
    </row>
    <row r="14" spans="2:7">
      <c r="C14" s="171"/>
      <c r="G14" s="162"/>
    </row>
    <row r="15" spans="2:7">
      <c r="C15" s="171"/>
    </row>
    <row r="16" spans="2:7">
      <c r="C16" s="171"/>
      <c r="G16" s="162"/>
    </row>
    <row r="17" spans="3:7">
      <c r="G17" s="162"/>
    </row>
    <row r="19" spans="3:7">
      <c r="C19" s="162"/>
      <c r="G19" s="162"/>
    </row>
  </sheetData>
  <mergeCells count="2">
    <mergeCell ref="B2:D2"/>
    <mergeCell ref="B7:C7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horizontalDpi="4294967293" r:id="rId1"/>
  <headerFooter>
    <oddFooter>&amp;C14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Q36"/>
  <sheetViews>
    <sheetView topLeftCell="A7" workbookViewId="0">
      <selection activeCell="G22" sqref="G22"/>
    </sheetView>
  </sheetViews>
  <sheetFormatPr defaultRowHeight="16.5"/>
  <cols>
    <col min="1" max="1" width="2.5" customWidth="1"/>
    <col min="2" max="2" width="10.625" customWidth="1"/>
    <col min="3" max="3" width="13" customWidth="1"/>
    <col min="4" max="6" width="10.625" customWidth="1"/>
    <col min="7" max="7" width="13.75" customWidth="1"/>
    <col min="8" max="8" width="19.625" customWidth="1"/>
    <col min="10" max="10" width="9.5" hidden="1" customWidth="1"/>
    <col min="11" max="11" width="11.875" hidden="1" customWidth="1"/>
    <col min="13" max="17" width="11.875" bestFit="1" customWidth="1"/>
  </cols>
  <sheetData>
    <row r="2" spans="2:14" ht="20.25">
      <c r="B2" s="30" t="s">
        <v>233</v>
      </c>
      <c r="C2" s="30"/>
      <c r="D2" s="30"/>
    </row>
    <row r="3" spans="2:14" ht="21.75" customHeight="1">
      <c r="B3" s="399" t="s">
        <v>663</v>
      </c>
      <c r="C3" s="399"/>
      <c r="D3" s="399"/>
      <c r="E3" s="399"/>
    </row>
    <row r="4" spans="2:14" ht="17.25">
      <c r="B4" s="237" t="s">
        <v>424</v>
      </c>
    </row>
    <row r="5" spans="2:14" ht="20.25" customHeight="1">
      <c r="F5" s="171"/>
      <c r="H5" s="53" t="s">
        <v>120</v>
      </c>
    </row>
    <row r="6" spans="2:14" ht="36" customHeight="1">
      <c r="B6" s="56" t="s">
        <v>47</v>
      </c>
      <c r="C6" s="56" t="s">
        <v>48</v>
      </c>
      <c r="D6" s="56" t="s">
        <v>49</v>
      </c>
      <c r="E6" s="56" t="s">
        <v>50</v>
      </c>
      <c r="F6" s="56" t="s">
        <v>51</v>
      </c>
      <c r="G6" s="56" t="s">
        <v>224</v>
      </c>
      <c r="H6" s="56" t="s">
        <v>52</v>
      </c>
      <c r="J6" s="468" t="s">
        <v>342</v>
      </c>
      <c r="K6" s="469"/>
    </row>
    <row r="7" spans="2:14" ht="30" customHeight="1">
      <c r="B7" s="24" t="s">
        <v>53</v>
      </c>
      <c r="C7" s="24" t="s">
        <v>38</v>
      </c>
      <c r="D7" s="24"/>
      <c r="E7" s="24"/>
      <c r="F7" s="1"/>
      <c r="G7" s="67">
        <f>'현금,예금명세'!F13</f>
        <v>27970769</v>
      </c>
      <c r="H7" s="15" t="s">
        <v>664</v>
      </c>
      <c r="J7" t="s">
        <v>340</v>
      </c>
      <c r="K7" s="133">
        <v>2087747</v>
      </c>
      <c r="M7" s="3"/>
    </row>
    <row r="8" spans="2:14" ht="30" hidden="1" customHeight="1">
      <c r="C8" s="24" t="s">
        <v>54</v>
      </c>
      <c r="D8" s="24"/>
      <c r="E8" s="24"/>
      <c r="F8" s="1"/>
      <c r="G8" s="185"/>
      <c r="H8" s="15" t="s">
        <v>155</v>
      </c>
      <c r="J8" t="s">
        <v>339</v>
      </c>
      <c r="K8" s="133">
        <v>17764771</v>
      </c>
    </row>
    <row r="9" spans="2:14" ht="40.5" customHeight="1">
      <c r="B9" s="443" t="s">
        <v>665</v>
      </c>
      <c r="C9" s="24" t="s">
        <v>38</v>
      </c>
      <c r="D9" s="24" t="s">
        <v>492</v>
      </c>
      <c r="E9" s="24" t="s">
        <v>622</v>
      </c>
      <c r="F9" s="319" t="s">
        <v>504</v>
      </c>
      <c r="G9" s="62">
        <v>29830000</v>
      </c>
      <c r="H9" s="328" t="s">
        <v>724</v>
      </c>
      <c r="J9" t="s">
        <v>341</v>
      </c>
      <c r="K9" s="133">
        <v>13506716</v>
      </c>
    </row>
    <row r="10" spans="2:14" ht="27" customHeight="1">
      <c r="B10" s="471"/>
      <c r="C10" s="173" t="s">
        <v>243</v>
      </c>
      <c r="D10" s="1"/>
      <c r="E10" s="1"/>
      <c r="F10" s="172"/>
      <c r="G10" s="185">
        <v>30491</v>
      </c>
      <c r="H10" s="7" t="s">
        <v>414</v>
      </c>
      <c r="J10" t="s">
        <v>343</v>
      </c>
      <c r="K10" s="137">
        <f>SUM(K7:K9)</f>
        <v>33359234</v>
      </c>
    </row>
    <row r="11" spans="2:14" ht="27" hidden="1" customHeight="1">
      <c r="B11" s="471"/>
      <c r="C11" s="227" t="s">
        <v>358</v>
      </c>
      <c r="D11" s="1"/>
      <c r="E11" s="1"/>
      <c r="F11" s="172"/>
      <c r="G11" s="185"/>
      <c r="H11" s="7" t="s">
        <v>390</v>
      </c>
      <c r="K11" s="137"/>
    </row>
    <row r="12" spans="2:14" ht="25.5" customHeight="1">
      <c r="B12" s="444"/>
      <c r="C12" s="266" t="s">
        <v>359</v>
      </c>
      <c r="D12" s="108"/>
      <c r="E12" s="108"/>
      <c r="F12" s="108"/>
      <c r="G12" s="120">
        <f>G9+G10</f>
        <v>29860491</v>
      </c>
      <c r="H12" s="7"/>
    </row>
    <row r="13" spans="2:14" ht="35.25" customHeight="1">
      <c r="B13" s="402" t="s">
        <v>290</v>
      </c>
      <c r="C13" s="464"/>
      <c r="D13" s="403"/>
      <c r="E13" s="403"/>
      <c r="F13" s="404"/>
      <c r="G13" s="190">
        <f>G7+G12</f>
        <v>57831260</v>
      </c>
      <c r="H13" s="7" t="s">
        <v>156</v>
      </c>
    </row>
    <row r="14" spans="2:14" ht="17.25" customHeight="1">
      <c r="C14" s="174"/>
      <c r="G14" s="162"/>
      <c r="N14" s="137"/>
    </row>
    <row r="15" spans="2:14" ht="35.25" customHeight="1">
      <c r="B15" s="237" t="s">
        <v>433</v>
      </c>
      <c r="C15" s="23"/>
      <c r="D15" s="470"/>
      <c r="E15" s="470"/>
      <c r="G15" s="162"/>
      <c r="H15" s="53" t="s">
        <v>426</v>
      </c>
    </row>
    <row r="16" spans="2:14" ht="28.5" customHeight="1">
      <c r="B16" s="65" t="s">
        <v>56</v>
      </c>
      <c r="C16" s="180" t="s">
        <v>57</v>
      </c>
      <c r="D16" s="402" t="s">
        <v>78</v>
      </c>
      <c r="E16" s="403"/>
      <c r="F16" s="404"/>
      <c r="G16" s="255" t="s">
        <v>225</v>
      </c>
      <c r="H16" s="65" t="s">
        <v>234</v>
      </c>
    </row>
    <row r="17" spans="2:17" ht="29.25" customHeight="1">
      <c r="B17" s="417" t="s">
        <v>332</v>
      </c>
      <c r="C17" s="455" t="s">
        <v>222</v>
      </c>
      <c r="D17" s="460" t="s">
        <v>502</v>
      </c>
      <c r="E17" s="461"/>
      <c r="F17" s="462"/>
      <c r="G17" s="6">
        <v>13000000</v>
      </c>
      <c r="H17" s="268" t="s">
        <v>666</v>
      </c>
      <c r="N17" s="3"/>
    </row>
    <row r="18" spans="2:17" ht="29.25" customHeight="1">
      <c r="B18" s="418"/>
      <c r="C18" s="456"/>
      <c r="D18" s="460" t="s">
        <v>503</v>
      </c>
      <c r="E18" s="461"/>
      <c r="F18" s="462"/>
      <c r="G18" s="318">
        <v>0</v>
      </c>
      <c r="H18" s="268"/>
      <c r="M18" s="3"/>
      <c r="N18" s="3"/>
    </row>
    <row r="19" spans="2:17" ht="29.25" customHeight="1">
      <c r="B19" s="418"/>
      <c r="C19" s="457" t="s">
        <v>434</v>
      </c>
      <c r="D19" s="460" t="str">
        <f>D17</f>
        <v>사업비 계좌이체</v>
      </c>
      <c r="E19" s="461"/>
      <c r="F19" s="462"/>
      <c r="G19" s="6">
        <v>0</v>
      </c>
      <c r="H19" s="269"/>
      <c r="M19" s="133"/>
      <c r="N19" s="133"/>
      <c r="O19" s="133"/>
      <c r="P19" s="133"/>
      <c r="Q19" s="137"/>
    </row>
    <row r="20" spans="2:17" ht="29.25" customHeight="1">
      <c r="B20" s="418"/>
      <c r="C20" s="458"/>
      <c r="D20" s="460" t="str">
        <f>D18</f>
        <v>후원금 계좌이체</v>
      </c>
      <c r="E20" s="461"/>
      <c r="F20" s="462"/>
      <c r="G20" s="318">
        <v>120000</v>
      </c>
      <c r="H20" s="269" t="s">
        <v>667</v>
      </c>
      <c r="M20" s="133"/>
      <c r="N20" s="133"/>
      <c r="O20" s="133"/>
      <c r="P20" s="133"/>
      <c r="Q20" s="137"/>
    </row>
    <row r="21" spans="2:17" ht="29.25" customHeight="1">
      <c r="B21" s="418"/>
      <c r="C21" s="457" t="s">
        <v>435</v>
      </c>
      <c r="D21" s="460" t="str">
        <f>D19</f>
        <v>사업비 계좌이체</v>
      </c>
      <c r="E21" s="461"/>
      <c r="F21" s="462"/>
      <c r="G21" s="318">
        <v>0</v>
      </c>
      <c r="H21" s="269"/>
      <c r="M21" s="133"/>
      <c r="N21" s="133"/>
      <c r="O21" s="133"/>
      <c r="P21" s="133"/>
      <c r="Q21" s="137"/>
    </row>
    <row r="22" spans="2:17" ht="29.25" customHeight="1">
      <c r="B22" s="418"/>
      <c r="C22" s="458"/>
      <c r="D22" s="460" t="str">
        <f>D18</f>
        <v>후원금 계좌이체</v>
      </c>
      <c r="E22" s="461"/>
      <c r="F22" s="462"/>
      <c r="G22" s="318">
        <v>1000000</v>
      </c>
      <c r="H22" s="269" t="s">
        <v>667</v>
      </c>
      <c r="M22" s="133"/>
      <c r="N22" s="133"/>
      <c r="O22" s="133"/>
      <c r="P22" s="133"/>
      <c r="Q22" s="137"/>
    </row>
    <row r="23" spans="2:17" ht="29.25" customHeight="1">
      <c r="B23" s="418"/>
      <c r="C23" s="459" t="s">
        <v>436</v>
      </c>
      <c r="D23" s="460" t="str">
        <f>D21</f>
        <v>사업비 계좌이체</v>
      </c>
      <c r="E23" s="461"/>
      <c r="F23" s="462"/>
      <c r="G23" s="318">
        <v>15000000</v>
      </c>
      <c r="H23" s="269" t="s">
        <v>668</v>
      </c>
      <c r="M23" s="133"/>
      <c r="N23" s="133"/>
      <c r="O23" s="133"/>
      <c r="P23" s="133"/>
      <c r="Q23" s="137"/>
    </row>
    <row r="24" spans="2:17" ht="29.25" customHeight="1">
      <c r="B24" s="419"/>
      <c r="C24" s="459"/>
      <c r="D24" s="460" t="str">
        <f>D18</f>
        <v>후원금 계좌이체</v>
      </c>
      <c r="E24" s="461"/>
      <c r="F24" s="462"/>
      <c r="G24" s="318">
        <v>360000</v>
      </c>
      <c r="H24" s="269" t="s">
        <v>667</v>
      </c>
      <c r="M24" s="133"/>
      <c r="N24" s="133"/>
      <c r="O24" s="133"/>
      <c r="P24" s="133"/>
      <c r="Q24" s="137"/>
    </row>
    <row r="25" spans="2:17" ht="24.95" customHeight="1">
      <c r="B25" s="463" t="s">
        <v>360</v>
      </c>
      <c r="C25" s="464"/>
      <c r="D25" s="464"/>
      <c r="E25" s="464"/>
      <c r="F25" s="465"/>
      <c r="G25" s="60">
        <f>SUM(G17:H24)</f>
        <v>29480000</v>
      </c>
      <c r="H25" s="140"/>
      <c r="M25" s="133"/>
      <c r="N25" s="133"/>
      <c r="O25" s="133"/>
      <c r="P25" s="133"/>
      <c r="Q25" s="137"/>
    </row>
    <row r="26" spans="2:17" ht="33" customHeight="1">
      <c r="C26" s="171"/>
      <c r="G26" s="162"/>
      <c r="H26" s="3"/>
      <c r="O26" s="3"/>
    </row>
    <row r="27" spans="2:17" ht="17.25">
      <c r="B27" s="237" t="s">
        <v>425</v>
      </c>
      <c r="G27" s="162"/>
    </row>
    <row r="28" spans="2:17">
      <c r="H28" s="53" t="s">
        <v>127</v>
      </c>
    </row>
    <row r="29" spans="2:17" ht="34.5" customHeight="1">
      <c r="B29" s="56" t="s">
        <v>57</v>
      </c>
      <c r="C29" s="467" t="s">
        <v>58</v>
      </c>
      <c r="D29" s="434"/>
      <c r="E29" s="433" t="s">
        <v>59</v>
      </c>
      <c r="F29" s="434"/>
      <c r="G29" s="183" t="s">
        <v>244</v>
      </c>
      <c r="H29" s="56" t="s">
        <v>65</v>
      </c>
    </row>
    <row r="30" spans="2:17" ht="27" customHeight="1">
      <c r="B30" s="24" t="s">
        <v>60</v>
      </c>
      <c r="C30" s="405" t="s">
        <v>37</v>
      </c>
      <c r="D30" s="466"/>
      <c r="E30" s="405" t="s">
        <v>64</v>
      </c>
      <c r="F30" s="466"/>
      <c r="G30" s="62">
        <v>961446</v>
      </c>
      <c r="H30" s="224" t="s">
        <v>391</v>
      </c>
      <c r="N30" s="3"/>
    </row>
    <row r="31" spans="2:17" ht="27" customHeight="1">
      <c r="B31" s="24" t="s">
        <v>62</v>
      </c>
      <c r="C31" s="405" t="s">
        <v>67</v>
      </c>
      <c r="D31" s="466"/>
      <c r="E31" s="405" t="s">
        <v>64</v>
      </c>
      <c r="F31" s="466"/>
      <c r="G31" s="62">
        <v>6483666</v>
      </c>
      <c r="H31" s="71" t="str">
        <f>H30</f>
        <v>특별/일반회원</v>
      </c>
      <c r="M31" s="3"/>
    </row>
    <row r="32" spans="2:17" ht="27" customHeight="1">
      <c r="B32" s="24" t="s">
        <v>63</v>
      </c>
      <c r="C32" s="405" t="s">
        <v>68</v>
      </c>
      <c r="D32" s="466"/>
      <c r="E32" s="405" t="s">
        <v>64</v>
      </c>
      <c r="F32" s="466"/>
      <c r="G32" s="62">
        <v>11336428</v>
      </c>
      <c r="H32" s="71" t="str">
        <f>H30</f>
        <v>특별/일반회원</v>
      </c>
    </row>
    <row r="33" spans="2:8" ht="27" customHeight="1">
      <c r="B33" s="24" t="s">
        <v>61</v>
      </c>
      <c r="C33" s="405" t="s">
        <v>66</v>
      </c>
      <c r="D33" s="466"/>
      <c r="E33" s="405" t="s">
        <v>64</v>
      </c>
      <c r="F33" s="466"/>
      <c r="G33" s="62">
        <v>9569720</v>
      </c>
      <c r="H33" s="71" t="str">
        <f>H30</f>
        <v>특별/일반회원</v>
      </c>
    </row>
    <row r="34" spans="2:8" ht="27" customHeight="1">
      <c r="B34" s="402" t="s">
        <v>289</v>
      </c>
      <c r="C34" s="403"/>
      <c r="D34" s="403"/>
      <c r="E34" s="403"/>
      <c r="F34" s="404"/>
      <c r="G34" s="67">
        <f>SUM(G30:G33)</f>
        <v>28351260</v>
      </c>
      <c r="H34" s="19"/>
    </row>
    <row r="36" spans="2:8">
      <c r="G36" s="3"/>
    </row>
  </sheetData>
  <mergeCells count="31">
    <mergeCell ref="J6:K6"/>
    <mergeCell ref="D15:E15"/>
    <mergeCell ref="B13:F13"/>
    <mergeCell ref="E30:F30"/>
    <mergeCell ref="B9:B12"/>
    <mergeCell ref="B3:E3"/>
    <mergeCell ref="C30:D30"/>
    <mergeCell ref="C33:D33"/>
    <mergeCell ref="C31:D31"/>
    <mergeCell ref="C32:D32"/>
    <mergeCell ref="C29:D29"/>
    <mergeCell ref="E29:F29"/>
    <mergeCell ref="E33:F33"/>
    <mergeCell ref="E31:F31"/>
    <mergeCell ref="E32:F32"/>
    <mergeCell ref="D16:F16"/>
    <mergeCell ref="B34:F34"/>
    <mergeCell ref="C17:C18"/>
    <mergeCell ref="C19:C20"/>
    <mergeCell ref="C21:C22"/>
    <mergeCell ref="C23:C24"/>
    <mergeCell ref="D21:F21"/>
    <mergeCell ref="D22:F22"/>
    <mergeCell ref="D23:F23"/>
    <mergeCell ref="D24:F24"/>
    <mergeCell ref="B25:F25"/>
    <mergeCell ref="B17:B24"/>
    <mergeCell ref="D17:F17"/>
    <mergeCell ref="D18:F18"/>
    <mergeCell ref="D19:F19"/>
    <mergeCell ref="D20:F20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horizontalDpi="4294967293" r:id="rId1"/>
  <headerFooter>
    <oddFooter>&amp;C15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M28"/>
  <sheetViews>
    <sheetView topLeftCell="A15" workbookViewId="0">
      <selection activeCell="D15" sqref="D15"/>
    </sheetView>
  </sheetViews>
  <sheetFormatPr defaultRowHeight="16.5"/>
  <cols>
    <col min="1" max="1" width="3.125" customWidth="1"/>
    <col min="2" max="2" width="8.75" customWidth="1"/>
    <col min="3" max="3" width="15" customWidth="1"/>
    <col min="4" max="4" width="12" customWidth="1"/>
    <col min="5" max="5" width="10.625" customWidth="1"/>
    <col min="6" max="6" width="12.625" customWidth="1"/>
    <col min="7" max="7" width="17.25" customWidth="1"/>
    <col min="8" max="8" width="25.75" customWidth="1"/>
    <col min="10" max="12" width="12.125" bestFit="1" customWidth="1"/>
    <col min="13" max="13" width="9.5" bestFit="1" customWidth="1"/>
  </cols>
  <sheetData>
    <row r="1" spans="2:11" s="30" customFormat="1" ht="29.25" customHeight="1">
      <c r="B1" s="30" t="s">
        <v>235</v>
      </c>
    </row>
    <row r="2" spans="2:11">
      <c r="B2" s="399" t="s">
        <v>669</v>
      </c>
      <c r="C2" s="399"/>
      <c r="D2" s="399"/>
    </row>
    <row r="3" spans="2:11" ht="17.25">
      <c r="B3" s="237" t="s">
        <v>427</v>
      </c>
    </row>
    <row r="4" spans="2:11" ht="14.25" customHeight="1">
      <c r="H4" s="53" t="s">
        <v>69</v>
      </c>
    </row>
    <row r="5" spans="2:11" ht="35.1" customHeight="1">
      <c r="B5" s="56" t="s">
        <v>393</v>
      </c>
      <c r="C5" s="56" t="s">
        <v>70</v>
      </c>
      <c r="D5" s="56" t="s">
        <v>384</v>
      </c>
      <c r="E5" s="56" t="s">
        <v>396</v>
      </c>
      <c r="F5" s="186" t="s">
        <v>397</v>
      </c>
      <c r="G5" s="212" t="s">
        <v>395</v>
      </c>
      <c r="H5" s="212" t="s">
        <v>398</v>
      </c>
    </row>
    <row r="6" spans="2:11" ht="35.1" customHeight="1">
      <c r="B6" s="2" t="s">
        <v>53</v>
      </c>
      <c r="C6" s="69" t="s">
        <v>392</v>
      </c>
      <c r="D6" s="24" t="s">
        <v>71</v>
      </c>
      <c r="E6" s="24" t="s">
        <v>72</v>
      </c>
      <c r="F6" s="303"/>
      <c r="G6" s="67">
        <v>39569535</v>
      </c>
      <c r="H6" s="70"/>
    </row>
    <row r="7" spans="2:11" ht="35.1" customHeight="1">
      <c r="B7" s="443" t="s">
        <v>394</v>
      </c>
      <c r="C7" s="443" t="s">
        <v>74</v>
      </c>
      <c r="D7" s="24" t="s">
        <v>361</v>
      </c>
      <c r="E7" s="24" t="s">
        <v>75</v>
      </c>
      <c r="F7" s="24" t="s">
        <v>624</v>
      </c>
      <c r="G7" s="187">
        <v>50000000</v>
      </c>
      <c r="H7" s="37" t="s">
        <v>362</v>
      </c>
    </row>
    <row r="8" spans="2:11" ht="35.1" customHeight="1">
      <c r="B8" s="471"/>
      <c r="C8" s="471"/>
      <c r="D8" s="24" t="s">
        <v>361</v>
      </c>
      <c r="E8" s="24" t="s">
        <v>75</v>
      </c>
      <c r="F8" s="24" t="s">
        <v>623</v>
      </c>
      <c r="G8" s="73">
        <v>50000000</v>
      </c>
      <c r="H8" s="31" t="s">
        <v>363</v>
      </c>
    </row>
    <row r="9" spans="2:11" ht="35.1" customHeight="1">
      <c r="B9" s="471"/>
      <c r="C9" s="471"/>
      <c r="D9" s="24" t="s">
        <v>73</v>
      </c>
      <c r="E9" s="24" t="s">
        <v>72</v>
      </c>
      <c r="F9" s="24" t="s">
        <v>625</v>
      </c>
      <c r="G9" s="187">
        <v>52430000</v>
      </c>
      <c r="H9" s="35" t="s">
        <v>675</v>
      </c>
    </row>
    <row r="10" spans="2:11" ht="35.1" customHeight="1">
      <c r="B10" s="471"/>
      <c r="C10" s="471"/>
      <c r="D10" s="24" t="s">
        <v>73</v>
      </c>
      <c r="E10" s="24" t="s">
        <v>72</v>
      </c>
      <c r="F10" s="24" t="s">
        <v>627</v>
      </c>
      <c r="G10" s="73">
        <v>50000000</v>
      </c>
      <c r="H10" s="31" t="s">
        <v>363</v>
      </c>
    </row>
    <row r="11" spans="2:11" ht="35.1" customHeight="1">
      <c r="B11" s="471"/>
      <c r="C11" s="471"/>
      <c r="D11" s="24" t="s">
        <v>73</v>
      </c>
      <c r="E11" s="24" t="s">
        <v>72</v>
      </c>
      <c r="F11" s="24" t="s">
        <v>670</v>
      </c>
      <c r="G11" s="73">
        <v>50000000</v>
      </c>
      <c r="H11" s="31" t="s">
        <v>363</v>
      </c>
    </row>
    <row r="12" spans="2:11" ht="35.1" customHeight="1">
      <c r="B12" s="471"/>
      <c r="C12" s="471"/>
      <c r="D12" s="24" t="s">
        <v>73</v>
      </c>
      <c r="E12" s="24" t="s">
        <v>72</v>
      </c>
      <c r="F12" s="24" t="s">
        <v>671</v>
      </c>
      <c r="G12" s="73">
        <v>50000000</v>
      </c>
      <c r="H12" s="31" t="s">
        <v>363</v>
      </c>
    </row>
    <row r="13" spans="2:11" ht="35.1" customHeight="1">
      <c r="B13" s="471"/>
      <c r="C13" s="444"/>
      <c r="D13" s="24" t="s">
        <v>73</v>
      </c>
      <c r="E13" s="24" t="s">
        <v>72</v>
      </c>
      <c r="F13" s="24" t="s">
        <v>672</v>
      </c>
      <c r="G13" s="73">
        <v>58500000</v>
      </c>
      <c r="H13" s="35" t="s">
        <v>674</v>
      </c>
    </row>
    <row r="14" spans="2:11" ht="35.1" customHeight="1">
      <c r="B14" s="471"/>
      <c r="C14" s="472" t="s">
        <v>478</v>
      </c>
      <c r="D14" s="472"/>
      <c r="E14" s="472"/>
      <c r="F14" s="472"/>
      <c r="G14" s="120">
        <f>SUM(G7:G13)</f>
        <v>360930000</v>
      </c>
      <c r="H14" s="72"/>
    </row>
    <row r="15" spans="2:11" ht="70.5" customHeight="1">
      <c r="B15" s="471"/>
      <c r="C15" s="443" t="s">
        <v>344</v>
      </c>
      <c r="D15" s="24" t="s">
        <v>345</v>
      </c>
      <c r="E15" s="24" t="s">
        <v>75</v>
      </c>
      <c r="F15" s="77" t="s">
        <v>673</v>
      </c>
      <c r="G15" s="73">
        <v>8620000</v>
      </c>
      <c r="H15" s="329" t="s">
        <v>676</v>
      </c>
      <c r="J15" s="3"/>
      <c r="K15" s="329"/>
    </row>
    <row r="16" spans="2:11" ht="35.1" customHeight="1">
      <c r="B16" s="471"/>
      <c r="C16" s="444"/>
      <c r="D16" s="24" t="s">
        <v>428</v>
      </c>
      <c r="E16" s="24" t="s">
        <v>429</v>
      </c>
      <c r="F16" s="77" t="str">
        <f>F15</f>
        <v>2025.12.31</v>
      </c>
      <c r="G16" s="73">
        <v>33000000</v>
      </c>
      <c r="H16" s="148" t="s">
        <v>626</v>
      </c>
      <c r="J16" s="3"/>
      <c r="K16" s="3"/>
    </row>
    <row r="17" spans="2:13" ht="35.1" customHeight="1">
      <c r="B17" s="471"/>
      <c r="C17" s="472" t="s">
        <v>478</v>
      </c>
      <c r="D17" s="472"/>
      <c r="E17" s="472"/>
      <c r="F17" s="472"/>
      <c r="G17" s="189">
        <v>41620000</v>
      </c>
      <c r="H17" s="157"/>
      <c r="J17" s="3">
        <f>G14+G18</f>
        <v>450930000</v>
      </c>
    </row>
    <row r="18" spans="2:13" ht="35.1" customHeight="1">
      <c r="B18" s="471"/>
      <c r="C18" s="474" t="s">
        <v>482</v>
      </c>
      <c r="D18" s="362" t="s">
        <v>81</v>
      </c>
      <c r="E18" s="123" t="s">
        <v>72</v>
      </c>
      <c r="F18" s="296" t="s">
        <v>678</v>
      </c>
      <c r="G18" s="187">
        <v>90000000</v>
      </c>
      <c r="H18" s="157"/>
      <c r="J18" s="3"/>
    </row>
    <row r="19" spans="2:13" ht="35.1" customHeight="1">
      <c r="B19" s="471"/>
      <c r="C19" s="475"/>
      <c r="D19" s="123" t="s">
        <v>344</v>
      </c>
      <c r="E19" s="123" t="s">
        <v>72</v>
      </c>
      <c r="F19" s="123" t="s">
        <v>673</v>
      </c>
      <c r="G19" s="187">
        <v>25135000</v>
      </c>
      <c r="H19" s="157"/>
      <c r="J19" s="3"/>
    </row>
    <row r="20" spans="2:13" ht="35.1" customHeight="1">
      <c r="B20" s="471"/>
      <c r="C20" s="476" t="s">
        <v>80</v>
      </c>
      <c r="D20" s="477"/>
      <c r="E20" s="477"/>
      <c r="F20" s="478"/>
      <c r="G20" s="189">
        <f>SUM(G18:G19)</f>
        <v>115135000</v>
      </c>
      <c r="H20" s="157"/>
      <c r="J20" s="3">
        <f>G14+G17+G20</f>
        <v>517685000</v>
      </c>
    </row>
    <row r="21" spans="2:13" ht="60.75" customHeight="1">
      <c r="B21" s="471"/>
      <c r="C21" s="24" t="s">
        <v>76</v>
      </c>
      <c r="D21" s="24" t="str">
        <f>D15</f>
        <v>비지정</v>
      </c>
      <c r="E21" s="24" t="s">
        <v>72</v>
      </c>
      <c r="F21" s="77" t="str">
        <f>F16</f>
        <v>2025.12.31</v>
      </c>
      <c r="G21" s="187">
        <v>2686585</v>
      </c>
      <c r="H21" s="267" t="s">
        <v>719</v>
      </c>
      <c r="K21" s="3"/>
      <c r="L21" s="3"/>
    </row>
    <row r="22" spans="2:13" ht="47.25" customHeight="1">
      <c r="B22" s="471"/>
      <c r="C22" s="24" t="s">
        <v>493</v>
      </c>
      <c r="D22" s="24" t="s">
        <v>494</v>
      </c>
      <c r="E22" s="24" t="s">
        <v>72</v>
      </c>
      <c r="F22" s="77" t="s">
        <v>673</v>
      </c>
      <c r="G22" s="187">
        <v>28000000</v>
      </c>
      <c r="H22" s="267" t="s">
        <v>679</v>
      </c>
      <c r="I22" s="320"/>
      <c r="K22" s="267"/>
      <c r="L22" s="3"/>
    </row>
    <row r="23" spans="2:13" ht="35.1" customHeight="1">
      <c r="B23" s="471"/>
      <c r="C23" s="24" t="s">
        <v>519</v>
      </c>
      <c r="D23" s="24" t="str">
        <f>D21</f>
        <v>비지정</v>
      </c>
      <c r="E23" s="24" t="s">
        <v>72</v>
      </c>
      <c r="F23" s="24" t="s">
        <v>628</v>
      </c>
      <c r="G23" s="187">
        <v>562790</v>
      </c>
      <c r="H23" s="195"/>
      <c r="J23" s="3"/>
      <c r="K23" s="3"/>
      <c r="L23" s="3"/>
    </row>
    <row r="24" spans="2:13" ht="35.1" customHeight="1">
      <c r="B24" s="444"/>
      <c r="C24" s="473" t="s">
        <v>80</v>
      </c>
      <c r="D24" s="473"/>
      <c r="E24" s="473"/>
      <c r="F24" s="473"/>
      <c r="G24" s="189">
        <f>SUM(G21:G23)</f>
        <v>31249375</v>
      </c>
      <c r="H24" s="160"/>
      <c r="J24" s="3"/>
      <c r="L24" s="3"/>
    </row>
    <row r="25" spans="2:13" ht="35.1" customHeight="1">
      <c r="B25" s="472" t="s">
        <v>297</v>
      </c>
      <c r="C25" s="472"/>
      <c r="D25" s="472"/>
      <c r="E25" s="472"/>
      <c r="F25" s="472"/>
      <c r="G25" s="191">
        <f>G6+G14+G17+G20+G24</f>
        <v>588503910</v>
      </c>
      <c r="H25" s="15"/>
      <c r="K25" s="3"/>
      <c r="M25" s="3"/>
    </row>
    <row r="26" spans="2:13">
      <c r="C26" s="126"/>
      <c r="G26" s="3"/>
      <c r="H26" s="3"/>
    </row>
    <row r="28" spans="2:13">
      <c r="C28" s="27"/>
      <c r="D28" s="27"/>
      <c r="E28" s="27"/>
      <c r="F28" s="27"/>
      <c r="G28" s="95"/>
    </row>
  </sheetData>
  <mergeCells count="10">
    <mergeCell ref="B2:D2"/>
    <mergeCell ref="B25:F25"/>
    <mergeCell ref="C24:F24"/>
    <mergeCell ref="C14:F14"/>
    <mergeCell ref="C17:F17"/>
    <mergeCell ref="C15:C16"/>
    <mergeCell ref="B7:B24"/>
    <mergeCell ref="C7:C13"/>
    <mergeCell ref="C18:C19"/>
    <mergeCell ref="C20:F20"/>
  </mergeCells>
  <phoneticPr fontId="1" type="noConversion"/>
  <printOptions horizontalCentered="1"/>
  <pageMargins left="0.23622047244094491" right="0.23622047244094491" top="0.74803149606299213" bottom="0.70866141732283472" header="0.31496062992125984" footer="0.31496062992125984"/>
  <pageSetup paperSize="9" scale="75" orientation="portrait" horizontalDpi="4294967293" r:id="rId1"/>
  <headerFooter>
    <oddFooter>&amp;C16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P26"/>
  <sheetViews>
    <sheetView workbookViewId="0">
      <selection activeCell="F10" sqref="F10"/>
    </sheetView>
  </sheetViews>
  <sheetFormatPr defaultRowHeight="16.5"/>
  <cols>
    <col min="1" max="1" width="2.625" customWidth="1"/>
    <col min="2" max="2" width="10" customWidth="1"/>
    <col min="3" max="3" width="10.75" customWidth="1"/>
    <col min="5" max="5" width="28.5" customWidth="1"/>
    <col min="6" max="6" width="19.625" customWidth="1"/>
    <col min="7" max="7" width="21" customWidth="1"/>
    <col min="10" max="10" width="23.125" customWidth="1"/>
    <col min="11" max="11" width="12.125" bestFit="1" customWidth="1"/>
    <col min="12" max="12" width="13" bestFit="1" customWidth="1"/>
    <col min="14" max="14" width="11.875" bestFit="1" customWidth="1"/>
    <col min="16" max="16" width="11.875" bestFit="1" customWidth="1"/>
  </cols>
  <sheetData>
    <row r="2" spans="2:16" ht="17.25">
      <c r="B2" s="237" t="s">
        <v>430</v>
      </c>
    </row>
    <row r="3" spans="2:16" ht="14.25" customHeight="1">
      <c r="G3" s="53" t="s">
        <v>128</v>
      </c>
    </row>
    <row r="4" spans="2:16" ht="35.1" customHeight="1">
      <c r="B4" s="56" t="s">
        <v>383</v>
      </c>
      <c r="C4" s="56" t="s">
        <v>70</v>
      </c>
      <c r="D4" s="56" t="s">
        <v>77</v>
      </c>
      <c r="E4" s="56" t="s">
        <v>78</v>
      </c>
      <c r="F4" s="186" t="s">
        <v>403</v>
      </c>
      <c r="G4" s="56" t="s">
        <v>79</v>
      </c>
    </row>
    <row r="5" spans="2:16" ht="35.1" customHeight="1">
      <c r="B5" s="471"/>
      <c r="C5" s="471"/>
      <c r="D5" s="418"/>
      <c r="E5" s="1" t="s">
        <v>629</v>
      </c>
      <c r="F5" s="62">
        <v>78695430</v>
      </c>
      <c r="G5" s="165" t="s">
        <v>87</v>
      </c>
      <c r="J5" s="3"/>
    </row>
    <row r="6" spans="2:16" ht="35.1" customHeight="1">
      <c r="B6" s="471"/>
      <c r="C6" s="471"/>
      <c r="D6" s="418"/>
      <c r="E6" s="1" t="s">
        <v>585</v>
      </c>
      <c r="F6" s="187">
        <v>164718000</v>
      </c>
      <c r="G6" s="7" t="s">
        <v>87</v>
      </c>
    </row>
    <row r="7" spans="2:16" ht="35.1" customHeight="1">
      <c r="B7" s="471"/>
      <c r="C7" s="471"/>
      <c r="D7" s="418"/>
      <c r="E7" s="1" t="s">
        <v>630</v>
      </c>
      <c r="F7" s="62">
        <v>98857340</v>
      </c>
      <c r="G7" s="7" t="s">
        <v>275</v>
      </c>
    </row>
    <row r="8" spans="2:16" ht="35.1" customHeight="1">
      <c r="B8" s="471"/>
      <c r="C8" s="471"/>
      <c r="D8" s="418"/>
      <c r="E8" s="253" t="s">
        <v>631</v>
      </c>
      <c r="F8" s="62">
        <v>127313480</v>
      </c>
      <c r="G8" s="7"/>
    </row>
    <row r="9" spans="2:16" ht="35.1" customHeight="1">
      <c r="B9" s="471"/>
      <c r="C9" s="471"/>
      <c r="D9" s="418"/>
      <c r="E9" s="253" t="s">
        <v>632</v>
      </c>
      <c r="F9" s="62">
        <v>28214190</v>
      </c>
      <c r="G9" s="7" t="s">
        <v>87</v>
      </c>
    </row>
    <row r="10" spans="2:16" ht="35.1" customHeight="1">
      <c r="B10" s="471"/>
      <c r="C10" s="471"/>
      <c r="D10" s="418"/>
      <c r="E10" s="1" t="s">
        <v>633</v>
      </c>
      <c r="F10" s="185">
        <v>60000000</v>
      </c>
      <c r="G10" s="7" t="s">
        <v>87</v>
      </c>
      <c r="J10" s="3">
        <f>F10+보조금수입사용!G30</f>
        <v>343986098</v>
      </c>
    </row>
    <row r="11" spans="2:16" ht="45.75" customHeight="1">
      <c r="B11" s="471"/>
      <c r="C11" s="471"/>
      <c r="D11" s="418"/>
      <c r="E11" s="254" t="s">
        <v>489</v>
      </c>
      <c r="F11" s="257">
        <v>-35000000</v>
      </c>
      <c r="G11" s="17" t="s">
        <v>680</v>
      </c>
    </row>
    <row r="12" spans="2:16" ht="45.75" customHeight="1">
      <c r="B12" s="471"/>
      <c r="C12" s="471"/>
      <c r="D12" s="418"/>
      <c r="E12" s="74" t="s">
        <v>420</v>
      </c>
      <c r="F12" s="257">
        <v>-25000000</v>
      </c>
      <c r="G12" s="365" t="s">
        <v>681</v>
      </c>
    </row>
    <row r="13" spans="2:16" ht="35.1" customHeight="1">
      <c r="B13" s="471"/>
      <c r="C13" s="471"/>
      <c r="D13" s="419"/>
      <c r="E13" s="255" t="s">
        <v>80</v>
      </c>
      <c r="F13" s="190">
        <f>SUM(F5:F10)</f>
        <v>557798440</v>
      </c>
      <c r="G13" s="182"/>
      <c r="I13" s="18"/>
    </row>
    <row r="14" spans="2:16" ht="35.1" hidden="1" customHeight="1">
      <c r="B14" s="271"/>
      <c r="C14" s="271"/>
      <c r="D14" s="300"/>
      <c r="E14" s="253" t="s">
        <v>419</v>
      </c>
      <c r="F14" s="257">
        <v>0</v>
      </c>
      <c r="G14" s="17" t="s">
        <v>417</v>
      </c>
      <c r="I14" s="479"/>
      <c r="J14" s="479"/>
    </row>
    <row r="15" spans="2:16" ht="35.1" customHeight="1">
      <c r="B15" s="463" t="s">
        <v>46</v>
      </c>
      <c r="C15" s="464"/>
      <c r="D15" s="464"/>
      <c r="E15" s="465"/>
      <c r="F15" s="189">
        <f>F13</f>
        <v>557798440</v>
      </c>
      <c r="G15" s="182"/>
      <c r="J15" s="3">
        <f>후원금수입!G25-후원금사용!F15</f>
        <v>30705470</v>
      </c>
      <c r="L15" s="133"/>
      <c r="N15" s="133"/>
      <c r="P15" s="133"/>
    </row>
    <row r="16" spans="2:16" ht="24" customHeight="1">
      <c r="B16" s="23"/>
      <c r="C16" s="96"/>
      <c r="D16" s="96"/>
      <c r="E16" s="96"/>
      <c r="F16" s="97"/>
      <c r="G16" s="95"/>
    </row>
    <row r="17" spans="2:11" ht="17.25">
      <c r="B17" s="237" t="s">
        <v>402</v>
      </c>
    </row>
    <row r="18" spans="2:11">
      <c r="G18" s="53" t="s">
        <v>128</v>
      </c>
    </row>
    <row r="19" spans="2:11" ht="30.75" customHeight="1">
      <c r="B19" s="56" t="s">
        <v>57</v>
      </c>
      <c r="C19" s="433" t="s">
        <v>58</v>
      </c>
      <c r="D19" s="434"/>
      <c r="E19" s="56" t="s">
        <v>59</v>
      </c>
      <c r="F19" s="56" t="s">
        <v>404</v>
      </c>
      <c r="G19" s="56" t="s">
        <v>79</v>
      </c>
    </row>
    <row r="20" spans="2:11" ht="30.75" customHeight="1">
      <c r="B20" s="24" t="s">
        <v>45</v>
      </c>
      <c r="C20" s="405" t="s">
        <v>86</v>
      </c>
      <c r="D20" s="466"/>
      <c r="E20" s="24" t="s">
        <v>64</v>
      </c>
      <c r="F20" s="62">
        <v>17200439</v>
      </c>
      <c r="G20" s="7" t="s">
        <v>447</v>
      </c>
      <c r="J20" s="3"/>
      <c r="K20" s="3"/>
    </row>
    <row r="21" spans="2:11" ht="30.75" customHeight="1">
      <c r="B21" s="24" t="s">
        <v>45</v>
      </c>
      <c r="C21" s="405" t="s">
        <v>85</v>
      </c>
      <c r="D21" s="466"/>
      <c r="E21" s="24" t="s">
        <v>64</v>
      </c>
      <c r="F21" s="62">
        <v>13505031</v>
      </c>
      <c r="G21" s="15" t="s">
        <v>448</v>
      </c>
      <c r="J21" s="3">
        <f>F24-J15</f>
        <v>0</v>
      </c>
      <c r="K21" s="3"/>
    </row>
    <row r="22" spans="2:11" ht="30.75" customHeight="1">
      <c r="B22" s="24" t="s">
        <v>45</v>
      </c>
      <c r="C22" s="405" t="s">
        <v>580</v>
      </c>
      <c r="D22" s="466"/>
      <c r="E22" s="24" t="s">
        <v>64</v>
      </c>
      <c r="F22" s="62">
        <v>0</v>
      </c>
      <c r="G22" s="15" t="s">
        <v>581</v>
      </c>
      <c r="J22" s="3"/>
      <c r="K22" s="3"/>
    </row>
    <row r="23" spans="2:11" ht="30.75" customHeight="1">
      <c r="B23" s="24" t="s">
        <v>45</v>
      </c>
      <c r="C23" s="405" t="s">
        <v>118</v>
      </c>
      <c r="D23" s="466"/>
      <c r="E23" s="149" t="s">
        <v>64</v>
      </c>
      <c r="F23" s="62">
        <v>0</v>
      </c>
      <c r="G23" s="8" t="s">
        <v>634</v>
      </c>
      <c r="J23" s="3"/>
      <c r="K23" s="3"/>
    </row>
    <row r="24" spans="2:11" ht="26.25" customHeight="1">
      <c r="B24" s="402" t="s">
        <v>46</v>
      </c>
      <c r="C24" s="403"/>
      <c r="D24" s="403"/>
      <c r="E24" s="404"/>
      <c r="F24" s="67">
        <f>SUM(F20:F23)</f>
        <v>30705470</v>
      </c>
      <c r="G24" s="59"/>
      <c r="J24" s="3"/>
      <c r="K24" s="3"/>
    </row>
    <row r="25" spans="2:11">
      <c r="F25" s="3"/>
    </row>
    <row r="26" spans="2:11" ht="28.5" customHeight="1">
      <c r="F26" s="3"/>
      <c r="J26" s="3"/>
    </row>
  </sheetData>
  <mergeCells count="11">
    <mergeCell ref="I14:J14"/>
    <mergeCell ref="C19:D19"/>
    <mergeCell ref="C21:D21"/>
    <mergeCell ref="C20:D20"/>
    <mergeCell ref="C23:D23"/>
    <mergeCell ref="B5:B13"/>
    <mergeCell ref="C5:C13"/>
    <mergeCell ref="D5:D13"/>
    <mergeCell ref="C22:D22"/>
    <mergeCell ref="B24:E24"/>
    <mergeCell ref="B15:E1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horizontalDpi="4294967293" r:id="rId1"/>
  <headerFooter>
    <oddFooter>&amp;C17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K37"/>
  <sheetViews>
    <sheetView topLeftCell="E24" workbookViewId="0">
      <selection activeCell="H29" sqref="H29"/>
    </sheetView>
  </sheetViews>
  <sheetFormatPr defaultRowHeight="16.5"/>
  <cols>
    <col min="1" max="1" width="3.125" customWidth="1"/>
    <col min="2" max="2" width="10" customWidth="1"/>
    <col min="3" max="3" width="10.75" customWidth="1"/>
    <col min="5" max="5" width="11.75" customWidth="1"/>
    <col min="6" max="6" width="12.25" customWidth="1"/>
    <col min="7" max="7" width="16.625" customWidth="1"/>
    <col min="8" max="8" width="20.25" customWidth="1"/>
    <col min="9" max="9" width="9.125" bestFit="1" customWidth="1"/>
    <col min="11" max="11" width="14.75" bestFit="1" customWidth="1"/>
    <col min="12" max="12" width="10.5" bestFit="1" customWidth="1"/>
  </cols>
  <sheetData>
    <row r="2" spans="2:11" ht="20.25">
      <c r="B2" s="30" t="s">
        <v>520</v>
      </c>
      <c r="C2" s="30"/>
      <c r="D2" s="30"/>
      <c r="E2" s="30"/>
      <c r="F2" s="30"/>
      <c r="G2" s="30"/>
      <c r="H2" s="30"/>
    </row>
    <row r="3" spans="2:11">
      <c r="B3" s="399" t="s">
        <v>658</v>
      </c>
      <c r="C3" s="399"/>
      <c r="D3" s="399"/>
    </row>
    <row r="4" spans="2:11" ht="21" customHeight="1">
      <c r="B4" s="237" t="s">
        <v>505</v>
      </c>
    </row>
    <row r="5" spans="2:11">
      <c r="F5" s="171"/>
      <c r="H5" s="53" t="s">
        <v>69</v>
      </c>
    </row>
    <row r="6" spans="2:11" ht="30" customHeight="1">
      <c r="B6" s="212" t="s">
        <v>383</v>
      </c>
      <c r="C6" s="212" t="s">
        <v>264</v>
      </c>
      <c r="D6" s="56" t="s">
        <v>384</v>
      </c>
      <c r="E6" s="56" t="s">
        <v>385</v>
      </c>
      <c r="F6" s="56" t="s">
        <v>386</v>
      </c>
      <c r="G6" s="56" t="s">
        <v>263</v>
      </c>
      <c r="H6" s="214" t="s">
        <v>267</v>
      </c>
    </row>
    <row r="7" spans="2:11" ht="30" customHeight="1">
      <c r="B7" s="474" t="s">
        <v>510</v>
      </c>
      <c r="C7" s="443" t="s">
        <v>260</v>
      </c>
      <c r="D7" s="486" t="s">
        <v>421</v>
      </c>
      <c r="E7" s="123" t="s">
        <v>266</v>
      </c>
      <c r="F7" s="123" t="s">
        <v>635</v>
      </c>
      <c r="G7" s="262">
        <v>123325800</v>
      </c>
      <c r="H7" s="233" t="s">
        <v>506</v>
      </c>
    </row>
    <row r="8" spans="2:11" ht="30" customHeight="1">
      <c r="B8" s="484"/>
      <c r="C8" s="471"/>
      <c r="D8" s="487"/>
      <c r="E8" s="123" t="s">
        <v>266</v>
      </c>
      <c r="F8" s="123" t="s">
        <v>636</v>
      </c>
      <c r="G8" s="262">
        <v>16500000</v>
      </c>
      <c r="H8" s="233" t="s">
        <v>507</v>
      </c>
    </row>
    <row r="9" spans="2:11" ht="30" customHeight="1">
      <c r="B9" s="484"/>
      <c r="C9" s="471"/>
      <c r="D9" s="487"/>
      <c r="E9" s="123" t="s">
        <v>72</v>
      </c>
      <c r="F9" s="123" t="s">
        <v>682</v>
      </c>
      <c r="G9" s="262">
        <v>16500000</v>
      </c>
      <c r="H9" s="233" t="s">
        <v>508</v>
      </c>
    </row>
    <row r="10" spans="2:11" ht="30" customHeight="1">
      <c r="B10" s="484"/>
      <c r="C10" s="471"/>
      <c r="D10" s="487"/>
      <c r="E10" s="123" t="s">
        <v>72</v>
      </c>
      <c r="F10" s="123" t="s">
        <v>682</v>
      </c>
      <c r="G10" s="262">
        <v>124336600</v>
      </c>
      <c r="H10" s="233" t="s">
        <v>686</v>
      </c>
    </row>
    <row r="11" spans="2:11" ht="30" customHeight="1">
      <c r="B11" s="484"/>
      <c r="C11" s="471"/>
      <c r="D11" s="475"/>
      <c r="E11" s="123" t="s">
        <v>72</v>
      </c>
      <c r="F11" s="123" t="s">
        <v>683</v>
      </c>
      <c r="G11" s="262">
        <v>3323000</v>
      </c>
      <c r="H11" s="233" t="s">
        <v>495</v>
      </c>
    </row>
    <row r="12" spans="2:11" ht="30" customHeight="1">
      <c r="B12" s="484"/>
      <c r="C12" s="471"/>
      <c r="D12" s="486" t="s">
        <v>364</v>
      </c>
      <c r="E12" s="24" t="s">
        <v>387</v>
      </c>
      <c r="F12" s="24" t="s">
        <v>637</v>
      </c>
      <c r="G12" s="264">
        <v>442</v>
      </c>
      <c r="H12" s="235" t="s">
        <v>509</v>
      </c>
    </row>
    <row r="13" spans="2:11" ht="30" customHeight="1">
      <c r="B13" s="484"/>
      <c r="C13" s="471"/>
      <c r="D13" s="487"/>
      <c r="E13" s="24" t="s">
        <v>72</v>
      </c>
      <c r="F13" s="24" t="s">
        <v>638</v>
      </c>
      <c r="G13" s="264">
        <v>45</v>
      </c>
      <c r="H13" s="235" t="s">
        <v>509</v>
      </c>
    </row>
    <row r="14" spans="2:11" ht="30" customHeight="1">
      <c r="B14" s="484"/>
      <c r="C14" s="471"/>
      <c r="D14" s="487"/>
      <c r="E14" s="24" t="s">
        <v>72</v>
      </c>
      <c r="F14" s="24" t="s">
        <v>684</v>
      </c>
      <c r="G14" s="264">
        <v>139</v>
      </c>
      <c r="H14" s="235" t="s">
        <v>509</v>
      </c>
    </row>
    <row r="15" spans="2:11" ht="30" customHeight="1">
      <c r="B15" s="485"/>
      <c r="C15" s="444"/>
      <c r="D15" s="475"/>
      <c r="E15" s="24" t="s">
        <v>72</v>
      </c>
      <c r="F15" s="24" t="s">
        <v>685</v>
      </c>
      <c r="G15" s="264">
        <v>72</v>
      </c>
      <c r="H15" s="235" t="s">
        <v>509</v>
      </c>
      <c r="I15" s="137"/>
    </row>
    <row r="16" spans="2:11" ht="30" customHeight="1">
      <c r="B16" s="463" t="s">
        <v>262</v>
      </c>
      <c r="C16" s="464"/>
      <c r="D16" s="464"/>
      <c r="E16" s="464"/>
      <c r="F16" s="465"/>
      <c r="G16" s="265">
        <f>SUM(G7:G15)</f>
        <v>283986098</v>
      </c>
      <c r="H16" s="62"/>
      <c r="K16" s="137">
        <f>G16-I15</f>
        <v>283986098</v>
      </c>
    </row>
    <row r="17" spans="2:8" ht="12" customHeight="1">
      <c r="C17" s="171"/>
      <c r="G17" s="168"/>
    </row>
    <row r="18" spans="2:8" ht="23.25" customHeight="1">
      <c r="B18" s="237" t="s">
        <v>511</v>
      </c>
      <c r="C18" s="171"/>
      <c r="G18" s="168"/>
    </row>
    <row r="19" spans="2:8">
      <c r="B19" s="27"/>
      <c r="C19" s="171"/>
      <c r="G19" s="129"/>
      <c r="H19" s="53" t="s">
        <v>128</v>
      </c>
    </row>
    <row r="20" spans="2:8" ht="30" customHeight="1">
      <c r="B20" s="127" t="s">
        <v>383</v>
      </c>
      <c r="C20" s="179" t="s">
        <v>265</v>
      </c>
      <c r="D20" s="127" t="s">
        <v>257</v>
      </c>
      <c r="E20" s="127" t="s">
        <v>258</v>
      </c>
      <c r="F20" s="127" t="s">
        <v>269</v>
      </c>
      <c r="G20" s="169" t="s">
        <v>268</v>
      </c>
      <c r="H20" s="127" t="s">
        <v>259</v>
      </c>
    </row>
    <row r="21" spans="2:8" ht="30" customHeight="1">
      <c r="B21" s="420" t="str">
        <f>B7</f>
        <v>보조금
수입</v>
      </c>
      <c r="C21" s="443" t="s">
        <v>260</v>
      </c>
      <c r="D21" s="417" t="s">
        <v>261</v>
      </c>
      <c r="E21" s="408" t="s">
        <v>271</v>
      </c>
      <c r="F21" s="123" t="s">
        <v>639</v>
      </c>
      <c r="G21" s="262">
        <v>123325800</v>
      </c>
      <c r="H21" s="234" t="s">
        <v>512</v>
      </c>
    </row>
    <row r="22" spans="2:8" ht="30" customHeight="1">
      <c r="B22" s="421"/>
      <c r="C22" s="471"/>
      <c r="D22" s="418"/>
      <c r="E22" s="409"/>
      <c r="F22" s="123" t="s">
        <v>641</v>
      </c>
      <c r="G22" s="262">
        <v>16500000</v>
      </c>
      <c r="H22" s="234" t="s">
        <v>513</v>
      </c>
    </row>
    <row r="23" spans="2:8" ht="30" customHeight="1">
      <c r="B23" s="421"/>
      <c r="C23" s="471"/>
      <c r="D23" s="418"/>
      <c r="E23" s="409"/>
      <c r="F23" s="352" t="s">
        <v>640</v>
      </c>
      <c r="G23" s="263">
        <v>442</v>
      </c>
      <c r="H23" s="71" t="s">
        <v>415</v>
      </c>
    </row>
    <row r="24" spans="2:8" ht="30" customHeight="1">
      <c r="B24" s="421"/>
      <c r="C24" s="471"/>
      <c r="D24" s="418"/>
      <c r="E24" s="409"/>
      <c r="F24" s="24" t="s">
        <v>642</v>
      </c>
      <c r="G24" s="263">
        <v>45</v>
      </c>
      <c r="H24" s="71" t="s">
        <v>415</v>
      </c>
    </row>
    <row r="25" spans="2:8" ht="30" customHeight="1">
      <c r="B25" s="421"/>
      <c r="C25" s="471"/>
      <c r="D25" s="418"/>
      <c r="E25" s="409"/>
      <c r="F25" s="236" t="s">
        <v>688</v>
      </c>
      <c r="G25" s="263">
        <v>16500000</v>
      </c>
      <c r="H25" s="71" t="s">
        <v>687</v>
      </c>
    </row>
    <row r="26" spans="2:8" ht="30" customHeight="1">
      <c r="B26" s="421"/>
      <c r="C26" s="471"/>
      <c r="D26" s="418"/>
      <c r="E26" s="409"/>
      <c r="F26" s="236" t="s">
        <v>688</v>
      </c>
      <c r="G26" s="263">
        <v>124336600</v>
      </c>
      <c r="H26" s="234" t="s">
        <v>514</v>
      </c>
    </row>
    <row r="27" spans="2:8" ht="30" customHeight="1">
      <c r="B27" s="421"/>
      <c r="C27" s="471"/>
      <c r="D27" s="418"/>
      <c r="E27" s="409"/>
      <c r="F27" s="236" t="s">
        <v>689</v>
      </c>
      <c r="G27" s="263">
        <v>139</v>
      </c>
      <c r="H27" s="234" t="str">
        <f>H23</f>
        <v>법인사업비계좌로 이체</v>
      </c>
    </row>
    <row r="28" spans="2:8" ht="30" customHeight="1">
      <c r="B28" s="421"/>
      <c r="C28" s="471"/>
      <c r="D28" s="418"/>
      <c r="E28" s="409"/>
      <c r="F28" s="236" t="s">
        <v>690</v>
      </c>
      <c r="G28" s="263">
        <v>3323000</v>
      </c>
      <c r="H28" s="71" t="s">
        <v>691</v>
      </c>
    </row>
    <row r="29" spans="2:8" ht="30" customHeight="1">
      <c r="B29" s="422"/>
      <c r="C29" s="444"/>
      <c r="D29" s="419"/>
      <c r="E29" s="410"/>
      <c r="F29" s="236" t="s">
        <v>672</v>
      </c>
      <c r="G29" s="263">
        <v>72</v>
      </c>
      <c r="H29" s="71" t="str">
        <f>H24</f>
        <v>법인사업비계좌로 이체</v>
      </c>
    </row>
    <row r="30" spans="2:8" ht="30" customHeight="1">
      <c r="B30" s="473" t="s">
        <v>262</v>
      </c>
      <c r="C30" s="473"/>
      <c r="D30" s="473"/>
      <c r="E30" s="473"/>
      <c r="F30" s="473"/>
      <c r="G30" s="130">
        <f>SUM(G21:G29)</f>
        <v>283986098</v>
      </c>
      <c r="H30" s="60"/>
    </row>
    <row r="31" spans="2:8" ht="16.5" customHeight="1">
      <c r="B31" s="128"/>
      <c r="C31" s="96"/>
      <c r="D31" s="96"/>
      <c r="E31" s="96"/>
      <c r="F31" s="96"/>
      <c r="G31" s="232"/>
      <c r="H31" s="95"/>
    </row>
    <row r="32" spans="2:8" ht="25.5" customHeight="1">
      <c r="B32" s="237" t="s">
        <v>516</v>
      </c>
    </row>
    <row r="33" spans="2:8">
      <c r="H33" s="53" t="s">
        <v>128</v>
      </c>
    </row>
    <row r="34" spans="2:8" ht="30" customHeight="1">
      <c r="B34" s="56" t="s">
        <v>82</v>
      </c>
      <c r="C34" s="433" t="s">
        <v>83</v>
      </c>
      <c r="D34" s="434"/>
      <c r="E34" s="56" t="s">
        <v>84</v>
      </c>
      <c r="F34" s="433" t="s">
        <v>620</v>
      </c>
      <c r="G34" s="434"/>
      <c r="H34" s="56" t="s">
        <v>226</v>
      </c>
    </row>
    <row r="35" spans="2:8" ht="30" customHeight="1">
      <c r="B35" s="24" t="s">
        <v>45</v>
      </c>
      <c r="C35" s="405" t="s">
        <v>272</v>
      </c>
      <c r="D35" s="466"/>
      <c r="E35" s="106" t="s">
        <v>270</v>
      </c>
      <c r="F35" s="480">
        <v>0</v>
      </c>
      <c r="G35" s="481"/>
      <c r="H35" s="9" t="s">
        <v>416</v>
      </c>
    </row>
    <row r="36" spans="2:8" ht="30" customHeight="1">
      <c r="B36" s="402" t="s">
        <v>46</v>
      </c>
      <c r="C36" s="403"/>
      <c r="D36" s="403"/>
      <c r="E36" s="404"/>
      <c r="F36" s="482">
        <f>F35</f>
        <v>0</v>
      </c>
      <c r="G36" s="483"/>
      <c r="H36" s="59"/>
    </row>
    <row r="37" spans="2:8">
      <c r="F37" s="3"/>
      <c r="G37" s="3"/>
    </row>
  </sheetData>
  <mergeCells count="17">
    <mergeCell ref="B3:D3"/>
    <mergeCell ref="C7:C15"/>
    <mergeCell ref="B7:B15"/>
    <mergeCell ref="D7:D11"/>
    <mergeCell ref="D12:D15"/>
    <mergeCell ref="B36:E36"/>
    <mergeCell ref="C34:D34"/>
    <mergeCell ref="C35:D35"/>
    <mergeCell ref="B16:F16"/>
    <mergeCell ref="B30:F30"/>
    <mergeCell ref="F34:G34"/>
    <mergeCell ref="F35:G35"/>
    <mergeCell ref="F36:G36"/>
    <mergeCell ref="B21:B29"/>
    <mergeCell ref="C21:C29"/>
    <mergeCell ref="D21:D29"/>
    <mergeCell ref="E21:E2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horizontalDpi="4294967293" r:id="rId1"/>
  <headerFooter>
    <oddFooter>&amp;C18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26"/>
  <sheetViews>
    <sheetView topLeftCell="A10" workbookViewId="0">
      <selection activeCell="C27" sqref="C27"/>
    </sheetView>
  </sheetViews>
  <sheetFormatPr defaultRowHeight="16.5"/>
  <cols>
    <col min="1" max="1" width="3.25" customWidth="1"/>
    <col min="2" max="2" width="12.625" bestFit="1" customWidth="1"/>
    <col min="3" max="3" width="13.75" customWidth="1"/>
    <col min="4" max="4" width="10.125" bestFit="1" customWidth="1"/>
    <col min="5" max="5" width="8.875" bestFit="1" customWidth="1"/>
    <col min="6" max="6" width="11.5" customWidth="1"/>
    <col min="7" max="7" width="14.125" customWidth="1"/>
    <col min="8" max="8" width="11.125" bestFit="1" customWidth="1"/>
    <col min="9" max="9" width="17.625" customWidth="1"/>
    <col min="10" max="10" width="3.875" customWidth="1"/>
    <col min="11" max="11" width="13.625" bestFit="1" customWidth="1"/>
    <col min="12" max="14" width="12.375" bestFit="1" customWidth="1"/>
    <col min="15" max="15" width="11" bestFit="1" customWidth="1"/>
    <col min="16" max="17" width="10.75" bestFit="1" customWidth="1"/>
    <col min="18" max="20" width="9.75" bestFit="1" customWidth="1"/>
    <col min="21" max="21" width="9.125" bestFit="1" customWidth="1"/>
  </cols>
  <sheetData>
    <row r="2" spans="2:22" s="78" customFormat="1" ht="31.5" customHeight="1">
      <c r="B2" s="111" t="s">
        <v>449</v>
      </c>
      <c r="C2" s="111"/>
      <c r="D2" s="111"/>
      <c r="E2" s="111"/>
    </row>
    <row r="3" spans="2:22">
      <c r="B3" s="399" t="s">
        <v>692</v>
      </c>
      <c r="C3" s="399"/>
      <c r="D3" s="399"/>
    </row>
    <row r="4" spans="2:22">
      <c r="I4" s="53" t="s">
        <v>187</v>
      </c>
      <c r="K4" t="s">
        <v>277</v>
      </c>
      <c r="L4" t="s">
        <v>278</v>
      </c>
      <c r="M4" t="s">
        <v>279</v>
      </c>
      <c r="N4" s="488" t="s">
        <v>276</v>
      </c>
      <c r="O4" t="s">
        <v>280</v>
      </c>
      <c r="P4" t="s">
        <v>281</v>
      </c>
      <c r="Q4" t="s">
        <v>282</v>
      </c>
      <c r="R4" t="s">
        <v>283</v>
      </c>
      <c r="S4" t="s">
        <v>284</v>
      </c>
      <c r="T4" t="s">
        <v>285</v>
      </c>
      <c r="U4" t="s">
        <v>286</v>
      </c>
    </row>
    <row r="5" spans="2:22" ht="28.5" customHeight="1">
      <c r="B5" s="76" t="s">
        <v>188</v>
      </c>
      <c r="C5" s="76" t="s">
        <v>189</v>
      </c>
      <c r="D5" s="76" t="s">
        <v>190</v>
      </c>
      <c r="E5" s="76" t="s">
        <v>191</v>
      </c>
      <c r="F5" s="188" t="s">
        <v>192</v>
      </c>
      <c r="G5" s="76" t="s">
        <v>309</v>
      </c>
      <c r="H5" s="76" t="s">
        <v>310</v>
      </c>
      <c r="I5" s="76" t="s">
        <v>193</v>
      </c>
      <c r="K5" s="196">
        <v>0.1</v>
      </c>
      <c r="L5" s="196">
        <v>0.3</v>
      </c>
      <c r="M5" s="196">
        <v>0.5</v>
      </c>
      <c r="N5" s="488"/>
      <c r="O5" s="23" t="s">
        <v>287</v>
      </c>
      <c r="P5" s="23"/>
      <c r="Q5" s="23"/>
      <c r="R5" s="23"/>
      <c r="S5" s="23"/>
      <c r="T5" s="23"/>
      <c r="U5" s="23"/>
    </row>
    <row r="6" spans="2:22" ht="28.5" customHeight="1">
      <c r="B6" s="24"/>
      <c r="C6" s="173" t="s">
        <v>194</v>
      </c>
      <c r="D6" s="24" t="s">
        <v>198</v>
      </c>
      <c r="E6" s="24">
        <v>1</v>
      </c>
      <c r="F6" s="6">
        <v>279000</v>
      </c>
      <c r="G6" s="231">
        <v>0</v>
      </c>
      <c r="H6" s="231">
        <v>1000</v>
      </c>
      <c r="I6" s="6"/>
      <c r="K6" s="138">
        <f t="shared" ref="K6:K19" si="0">F6*0.1</f>
        <v>27900</v>
      </c>
      <c r="L6" s="138">
        <f t="shared" ref="L6:L19" si="1">F6*0.3</f>
        <v>83700</v>
      </c>
      <c r="M6" s="138">
        <f t="shared" ref="M6:M19" si="2">F6*0.5</f>
        <v>139500</v>
      </c>
      <c r="N6" s="136">
        <f t="shared" ref="N6:N19" si="3">F6-SUM(K6:M6)</f>
        <v>27900</v>
      </c>
      <c r="O6" s="138">
        <f t="shared" ref="O6:U15" si="4">N6*0.5</f>
        <v>13950</v>
      </c>
      <c r="P6" s="138">
        <f t="shared" si="4"/>
        <v>6975</v>
      </c>
      <c r="Q6" s="138">
        <f t="shared" si="4"/>
        <v>3487.5</v>
      </c>
      <c r="R6" s="134">
        <f t="shared" si="4"/>
        <v>1743.75</v>
      </c>
      <c r="S6" s="133">
        <f t="shared" si="4"/>
        <v>871.875</v>
      </c>
      <c r="T6" s="133">
        <f t="shared" si="4"/>
        <v>435.9375</v>
      </c>
      <c r="U6" s="133">
        <f t="shared" si="4"/>
        <v>217.96875</v>
      </c>
      <c r="V6" s="133"/>
    </row>
    <row r="7" spans="2:22" ht="28.5" customHeight="1">
      <c r="B7" s="24"/>
      <c r="C7" s="173" t="s">
        <v>195</v>
      </c>
      <c r="D7" s="24"/>
      <c r="E7" s="24">
        <v>2</v>
      </c>
      <c r="F7" s="193">
        <v>138000</v>
      </c>
      <c r="G7" s="231">
        <v>0</v>
      </c>
      <c r="H7" s="231">
        <v>1000</v>
      </c>
      <c r="I7" s="6" t="s">
        <v>210</v>
      </c>
      <c r="K7" s="138">
        <f t="shared" si="0"/>
        <v>13800</v>
      </c>
      <c r="L7" s="138">
        <f t="shared" si="1"/>
        <v>41400</v>
      </c>
      <c r="M7" s="138">
        <f t="shared" si="2"/>
        <v>69000</v>
      </c>
      <c r="N7" s="136">
        <f t="shared" si="3"/>
        <v>13800</v>
      </c>
      <c r="O7" s="138">
        <f t="shared" si="4"/>
        <v>6900</v>
      </c>
      <c r="P7" s="138">
        <f t="shared" si="4"/>
        <v>3450</v>
      </c>
      <c r="Q7" s="138">
        <f t="shared" si="4"/>
        <v>1725</v>
      </c>
      <c r="R7" s="134">
        <f t="shared" si="4"/>
        <v>862.5</v>
      </c>
      <c r="S7" s="133">
        <f t="shared" si="4"/>
        <v>431.25</v>
      </c>
      <c r="T7" s="133">
        <f t="shared" si="4"/>
        <v>215.625</v>
      </c>
      <c r="U7" s="133">
        <f t="shared" si="4"/>
        <v>107.8125</v>
      </c>
      <c r="V7" s="133"/>
    </row>
    <row r="8" spans="2:22" ht="28.5" customHeight="1">
      <c r="B8" s="24"/>
      <c r="C8" s="173" t="s">
        <v>196</v>
      </c>
      <c r="D8" s="24"/>
      <c r="E8" s="24">
        <v>3</v>
      </c>
      <c r="F8" s="6">
        <v>270000</v>
      </c>
      <c r="G8" s="6">
        <v>0</v>
      </c>
      <c r="H8" s="6">
        <f>H7</f>
        <v>1000</v>
      </c>
      <c r="I8" s="6"/>
      <c r="K8" s="138">
        <f t="shared" si="0"/>
        <v>27000</v>
      </c>
      <c r="L8" s="138">
        <f t="shared" si="1"/>
        <v>81000</v>
      </c>
      <c r="M8" s="138">
        <f t="shared" si="2"/>
        <v>135000</v>
      </c>
      <c r="N8" s="136">
        <f t="shared" si="3"/>
        <v>27000</v>
      </c>
      <c r="O8" s="138">
        <f t="shared" si="4"/>
        <v>13500</v>
      </c>
      <c r="P8" s="138">
        <f t="shared" si="4"/>
        <v>6750</v>
      </c>
      <c r="Q8" s="138">
        <f t="shared" si="4"/>
        <v>3375</v>
      </c>
      <c r="R8" s="134">
        <f t="shared" si="4"/>
        <v>1687.5</v>
      </c>
      <c r="S8" s="133">
        <f t="shared" si="4"/>
        <v>843.75</v>
      </c>
      <c r="T8" s="133">
        <f t="shared" si="4"/>
        <v>421.875</v>
      </c>
      <c r="U8" s="133">
        <f t="shared" si="4"/>
        <v>210.9375</v>
      </c>
      <c r="V8" s="133"/>
    </row>
    <row r="9" spans="2:22" ht="28.5" customHeight="1">
      <c r="B9" s="24"/>
      <c r="C9" s="173" t="s">
        <v>197</v>
      </c>
      <c r="D9" s="24"/>
      <c r="E9" s="24">
        <v>10</v>
      </c>
      <c r="F9" s="6">
        <v>350000</v>
      </c>
      <c r="G9" s="231">
        <v>0</v>
      </c>
      <c r="H9" s="231">
        <f>H7</f>
        <v>1000</v>
      </c>
      <c r="I9" s="6" t="s">
        <v>211</v>
      </c>
      <c r="K9" s="138">
        <f t="shared" si="0"/>
        <v>35000</v>
      </c>
      <c r="L9" s="138">
        <f t="shared" si="1"/>
        <v>105000</v>
      </c>
      <c r="M9" s="138">
        <f t="shared" si="2"/>
        <v>175000</v>
      </c>
      <c r="N9" s="136">
        <f t="shared" si="3"/>
        <v>35000</v>
      </c>
      <c r="O9" s="138">
        <f t="shared" si="4"/>
        <v>17500</v>
      </c>
      <c r="P9" s="138">
        <f t="shared" si="4"/>
        <v>8750</v>
      </c>
      <c r="Q9" s="138">
        <f t="shared" si="4"/>
        <v>4375</v>
      </c>
      <c r="R9" s="134">
        <f t="shared" si="4"/>
        <v>2187.5</v>
      </c>
      <c r="S9" s="133">
        <f t="shared" si="4"/>
        <v>1093.75</v>
      </c>
      <c r="T9" s="133">
        <f t="shared" si="4"/>
        <v>546.875</v>
      </c>
      <c r="U9" s="133">
        <f t="shared" si="4"/>
        <v>273.4375</v>
      </c>
      <c r="V9" s="133"/>
    </row>
    <row r="10" spans="2:22" ht="28.5" customHeight="1">
      <c r="B10" s="77">
        <v>40724</v>
      </c>
      <c r="C10" s="24" t="s">
        <v>199</v>
      </c>
      <c r="D10" s="24"/>
      <c r="E10" s="24">
        <v>3</v>
      </c>
      <c r="F10" s="6">
        <v>119970</v>
      </c>
      <c r="G10" s="231">
        <v>0</v>
      </c>
      <c r="H10" s="231">
        <v>1000</v>
      </c>
      <c r="I10" s="6" t="s">
        <v>212</v>
      </c>
      <c r="K10" s="138">
        <f t="shared" si="0"/>
        <v>11997</v>
      </c>
      <c r="L10" s="138">
        <f t="shared" si="1"/>
        <v>35991</v>
      </c>
      <c r="M10" s="138">
        <f t="shared" si="2"/>
        <v>59985</v>
      </c>
      <c r="N10" s="136">
        <f t="shared" si="3"/>
        <v>11997</v>
      </c>
      <c r="O10" s="138">
        <f t="shared" si="4"/>
        <v>5998.5</v>
      </c>
      <c r="P10" s="138">
        <f t="shared" si="4"/>
        <v>2999.25</v>
      </c>
      <c r="Q10" s="138">
        <f t="shared" si="4"/>
        <v>1499.625</v>
      </c>
      <c r="R10" s="134">
        <f t="shared" si="4"/>
        <v>749.8125</v>
      </c>
      <c r="S10" s="133">
        <f t="shared" si="4"/>
        <v>374.90625</v>
      </c>
      <c r="T10" s="133">
        <f t="shared" si="4"/>
        <v>187.453125</v>
      </c>
      <c r="U10" s="133">
        <f t="shared" si="4"/>
        <v>93.7265625</v>
      </c>
      <c r="V10" s="133"/>
    </row>
    <row r="11" spans="2:22" ht="28.5" customHeight="1">
      <c r="B11" s="77">
        <v>40889</v>
      </c>
      <c r="C11" s="173" t="s">
        <v>200</v>
      </c>
      <c r="D11" s="24"/>
      <c r="E11" s="24">
        <v>2</v>
      </c>
      <c r="F11" s="6">
        <v>230000</v>
      </c>
      <c r="G11" s="231">
        <v>0</v>
      </c>
      <c r="H11" s="231">
        <v>1000</v>
      </c>
      <c r="I11" s="6" t="s">
        <v>213</v>
      </c>
      <c r="K11" s="138">
        <f t="shared" si="0"/>
        <v>23000</v>
      </c>
      <c r="L11" s="138">
        <f t="shared" si="1"/>
        <v>69000</v>
      </c>
      <c r="M11" s="138">
        <f t="shared" si="2"/>
        <v>115000</v>
      </c>
      <c r="N11" s="136">
        <f t="shared" si="3"/>
        <v>23000</v>
      </c>
      <c r="O11" s="138">
        <f t="shared" si="4"/>
        <v>11500</v>
      </c>
      <c r="P11" s="138">
        <f t="shared" si="4"/>
        <v>5750</v>
      </c>
      <c r="Q11" s="138">
        <f t="shared" si="4"/>
        <v>2875</v>
      </c>
      <c r="R11" s="134">
        <f t="shared" si="4"/>
        <v>1437.5</v>
      </c>
      <c r="S11" s="133">
        <f t="shared" si="4"/>
        <v>718.75</v>
      </c>
      <c r="T11" s="133">
        <f t="shared" si="4"/>
        <v>359.375</v>
      </c>
      <c r="U11" s="133">
        <f t="shared" si="4"/>
        <v>179.6875</v>
      </c>
      <c r="V11" s="133"/>
    </row>
    <row r="12" spans="2:22" ht="28.5" customHeight="1">
      <c r="B12" s="77">
        <v>41002</v>
      </c>
      <c r="C12" s="260" t="s">
        <v>250</v>
      </c>
      <c r="D12" s="24" t="s">
        <v>207</v>
      </c>
      <c r="E12" s="24">
        <v>1</v>
      </c>
      <c r="F12" s="6">
        <v>1300000</v>
      </c>
      <c r="G12" s="6">
        <v>0</v>
      </c>
      <c r="H12" s="6">
        <v>1000</v>
      </c>
      <c r="I12" s="6" t="s">
        <v>209</v>
      </c>
      <c r="K12" s="138">
        <f t="shared" si="0"/>
        <v>130000</v>
      </c>
      <c r="L12" s="138">
        <f t="shared" si="1"/>
        <v>390000</v>
      </c>
      <c r="M12" s="138">
        <f t="shared" si="2"/>
        <v>650000</v>
      </c>
      <c r="N12" s="136">
        <f t="shared" si="3"/>
        <v>130000</v>
      </c>
      <c r="O12" s="138">
        <f t="shared" si="4"/>
        <v>65000</v>
      </c>
      <c r="P12" s="138">
        <f t="shared" si="4"/>
        <v>32500</v>
      </c>
      <c r="Q12" s="134">
        <f t="shared" si="4"/>
        <v>16250</v>
      </c>
      <c r="R12" s="135">
        <f t="shared" si="4"/>
        <v>8125</v>
      </c>
      <c r="S12" s="133">
        <f t="shared" si="4"/>
        <v>4062.5</v>
      </c>
      <c r="T12" s="133">
        <f t="shared" si="4"/>
        <v>2031.25</v>
      </c>
      <c r="U12" s="288">
        <f t="shared" si="4"/>
        <v>1015.625</v>
      </c>
      <c r="V12" s="133"/>
    </row>
    <row r="13" spans="2:22" ht="28.5" customHeight="1">
      <c r="B13" s="24" t="s">
        <v>201</v>
      </c>
      <c r="C13" s="173" t="s">
        <v>202</v>
      </c>
      <c r="D13" s="24"/>
      <c r="E13" s="24">
        <v>1</v>
      </c>
      <c r="F13" s="6">
        <v>143000</v>
      </c>
      <c r="G13" s="231">
        <v>0</v>
      </c>
      <c r="H13" s="231">
        <v>1000</v>
      </c>
      <c r="I13" s="6" t="s">
        <v>214</v>
      </c>
      <c r="K13" s="138">
        <f t="shared" si="0"/>
        <v>14300</v>
      </c>
      <c r="L13" s="138">
        <f t="shared" si="1"/>
        <v>42900</v>
      </c>
      <c r="M13" s="138">
        <f t="shared" si="2"/>
        <v>71500</v>
      </c>
      <c r="N13" s="136">
        <f t="shared" si="3"/>
        <v>14300</v>
      </c>
      <c r="O13" s="138">
        <f t="shared" si="4"/>
        <v>7150</v>
      </c>
      <c r="P13" s="138">
        <f t="shared" si="4"/>
        <v>3575</v>
      </c>
      <c r="Q13" s="134">
        <f t="shared" si="4"/>
        <v>1787.5</v>
      </c>
      <c r="R13" s="135">
        <f t="shared" si="4"/>
        <v>893.75</v>
      </c>
      <c r="S13" s="133">
        <f t="shared" si="4"/>
        <v>446.875</v>
      </c>
      <c r="T13" s="133">
        <f t="shared" si="4"/>
        <v>223.4375</v>
      </c>
      <c r="U13" s="288">
        <f t="shared" si="4"/>
        <v>111.71875</v>
      </c>
      <c r="V13" s="133"/>
    </row>
    <row r="14" spans="2:22" ht="33" customHeight="1">
      <c r="B14" s="77">
        <v>42003</v>
      </c>
      <c r="C14" s="260" t="s">
        <v>203</v>
      </c>
      <c r="D14" s="24" t="s">
        <v>206</v>
      </c>
      <c r="E14" s="69" t="s">
        <v>208</v>
      </c>
      <c r="F14" s="6">
        <v>1435860</v>
      </c>
      <c r="G14" s="231">
        <v>0</v>
      </c>
      <c r="H14" s="231">
        <v>1000</v>
      </c>
      <c r="I14" s="6" t="s">
        <v>215</v>
      </c>
      <c r="K14" s="138">
        <f t="shared" si="0"/>
        <v>143586</v>
      </c>
      <c r="L14" s="138">
        <f t="shared" si="1"/>
        <v>430758</v>
      </c>
      <c r="M14" s="138">
        <f t="shared" si="2"/>
        <v>717930</v>
      </c>
      <c r="N14" s="136">
        <f t="shared" si="3"/>
        <v>143586</v>
      </c>
      <c r="O14" s="134">
        <f t="shared" si="4"/>
        <v>71793</v>
      </c>
      <c r="P14" s="133">
        <f t="shared" si="4"/>
        <v>35896.5</v>
      </c>
      <c r="Q14" s="133">
        <f t="shared" si="4"/>
        <v>17948.25</v>
      </c>
      <c r="R14" s="135">
        <f t="shared" si="4"/>
        <v>8974.125</v>
      </c>
      <c r="S14" s="288">
        <f t="shared" si="4"/>
        <v>4487.0625</v>
      </c>
      <c r="T14" s="332">
        <f t="shared" si="4"/>
        <v>2243.53125</v>
      </c>
      <c r="U14" s="133">
        <f t="shared" si="4"/>
        <v>1121.765625</v>
      </c>
      <c r="V14" s="133"/>
    </row>
    <row r="15" spans="2:22" ht="28.5" customHeight="1">
      <c r="B15" s="77">
        <v>42229</v>
      </c>
      <c r="C15" s="24" t="s">
        <v>204</v>
      </c>
      <c r="D15" s="24" t="s">
        <v>198</v>
      </c>
      <c r="E15" s="24">
        <v>1</v>
      </c>
      <c r="F15" s="6">
        <v>169500</v>
      </c>
      <c r="G15" s="6">
        <v>132</v>
      </c>
      <c r="H15" s="6">
        <v>1000</v>
      </c>
      <c r="I15" s="6" t="s">
        <v>216</v>
      </c>
      <c r="K15" s="138">
        <f t="shared" si="0"/>
        <v>16950</v>
      </c>
      <c r="L15" s="138">
        <f t="shared" si="1"/>
        <v>50850</v>
      </c>
      <c r="M15" s="134">
        <f t="shared" si="2"/>
        <v>84750</v>
      </c>
      <c r="N15" s="136">
        <f t="shared" si="3"/>
        <v>16950</v>
      </c>
      <c r="O15" s="133">
        <f t="shared" si="4"/>
        <v>8475</v>
      </c>
      <c r="P15" s="133">
        <f t="shared" si="4"/>
        <v>4237.5</v>
      </c>
      <c r="Q15" s="133">
        <f t="shared" si="4"/>
        <v>2118.75</v>
      </c>
      <c r="R15" s="289">
        <f t="shared" si="4"/>
        <v>1059.375</v>
      </c>
      <c r="S15" s="332">
        <f t="shared" si="4"/>
        <v>529.6875</v>
      </c>
      <c r="T15" s="133">
        <f t="shared" si="4"/>
        <v>264.84375</v>
      </c>
      <c r="U15" s="133">
        <f t="shared" si="4"/>
        <v>132.421875</v>
      </c>
      <c r="V15" s="133"/>
    </row>
    <row r="16" spans="2:22" ht="28.5" customHeight="1">
      <c r="B16" s="77">
        <v>42596</v>
      </c>
      <c r="C16" s="24" t="s">
        <v>308</v>
      </c>
      <c r="D16" s="24"/>
      <c r="E16" s="24">
        <v>1</v>
      </c>
      <c r="F16" s="6">
        <v>1063700</v>
      </c>
      <c r="G16" s="6">
        <v>166</v>
      </c>
      <c r="H16" s="6">
        <v>1000</v>
      </c>
      <c r="I16" s="6" t="s">
        <v>307</v>
      </c>
      <c r="K16" s="138">
        <f t="shared" si="0"/>
        <v>106370</v>
      </c>
      <c r="L16" s="134">
        <f t="shared" si="1"/>
        <v>319110</v>
      </c>
      <c r="M16" s="138">
        <f t="shared" si="2"/>
        <v>531850</v>
      </c>
      <c r="N16" s="136">
        <f t="shared" si="3"/>
        <v>106370</v>
      </c>
      <c r="O16" s="133">
        <v>53185</v>
      </c>
      <c r="P16" s="133">
        <v>26592</v>
      </c>
      <c r="Q16" s="288">
        <v>1329</v>
      </c>
      <c r="R16" s="331">
        <v>664</v>
      </c>
      <c r="S16" s="133">
        <v>332</v>
      </c>
      <c r="T16" s="133">
        <v>166</v>
      </c>
      <c r="U16" s="133">
        <v>83</v>
      </c>
      <c r="V16" s="133"/>
    </row>
    <row r="17" spans="2:22" ht="28.5" customHeight="1">
      <c r="B17" s="77">
        <v>43478</v>
      </c>
      <c r="C17" s="24" t="s">
        <v>346</v>
      </c>
      <c r="D17" s="24" t="s">
        <v>347</v>
      </c>
      <c r="E17" s="24">
        <v>2</v>
      </c>
      <c r="F17" s="6">
        <v>1855600</v>
      </c>
      <c r="G17" s="6">
        <v>23195</v>
      </c>
      <c r="H17" s="6">
        <v>23195</v>
      </c>
      <c r="I17" s="6" t="s">
        <v>348</v>
      </c>
      <c r="K17" s="138">
        <f>F17*0.1</f>
        <v>185560</v>
      </c>
      <c r="L17" s="134">
        <f t="shared" si="1"/>
        <v>556680</v>
      </c>
      <c r="M17" s="138">
        <f t="shared" si="2"/>
        <v>927800</v>
      </c>
      <c r="N17" s="136">
        <f t="shared" si="3"/>
        <v>185560</v>
      </c>
      <c r="O17" s="332">
        <v>92780</v>
      </c>
      <c r="P17" s="133">
        <v>46390</v>
      </c>
      <c r="Q17" s="133">
        <v>23195</v>
      </c>
      <c r="R17" s="135">
        <v>11597</v>
      </c>
      <c r="S17" s="133">
        <v>5798</v>
      </c>
      <c r="T17" s="133">
        <v>2899</v>
      </c>
      <c r="U17" s="133">
        <v>1449</v>
      </c>
      <c r="V17" s="133"/>
    </row>
    <row r="18" spans="2:22" ht="28.5" customHeight="1">
      <c r="B18" s="77">
        <v>43586</v>
      </c>
      <c r="C18" s="24" t="s">
        <v>349</v>
      </c>
      <c r="D18" s="24" t="s">
        <v>347</v>
      </c>
      <c r="E18" s="24">
        <v>1</v>
      </c>
      <c r="F18" s="6">
        <v>155510</v>
      </c>
      <c r="G18" s="6">
        <v>1943</v>
      </c>
      <c r="H18" s="6">
        <v>1944</v>
      </c>
      <c r="I18" s="6" t="s">
        <v>350</v>
      </c>
      <c r="K18" s="138">
        <f t="shared" si="0"/>
        <v>15551</v>
      </c>
      <c r="L18" s="134">
        <f t="shared" si="1"/>
        <v>46653</v>
      </c>
      <c r="M18" s="138">
        <f t="shared" si="2"/>
        <v>77755</v>
      </c>
      <c r="N18" s="136">
        <f t="shared" si="3"/>
        <v>15551</v>
      </c>
      <c r="O18" s="332">
        <v>7775</v>
      </c>
      <c r="P18" s="133">
        <v>3887</v>
      </c>
      <c r="Q18" s="133">
        <v>1943</v>
      </c>
      <c r="R18" s="135">
        <v>971</v>
      </c>
      <c r="S18" s="133">
        <v>485</v>
      </c>
      <c r="T18" s="133">
        <v>242</v>
      </c>
      <c r="U18" s="133">
        <v>121</v>
      </c>
      <c r="V18" s="133"/>
    </row>
    <row r="19" spans="2:22" ht="28.5" customHeight="1">
      <c r="B19" s="77">
        <v>43760</v>
      </c>
      <c r="C19" s="69" t="s">
        <v>351</v>
      </c>
      <c r="D19" s="24"/>
      <c r="E19" s="24">
        <v>1</v>
      </c>
      <c r="F19" s="6">
        <v>287280</v>
      </c>
      <c r="G19" s="6">
        <v>3591</v>
      </c>
      <c r="H19" s="6">
        <v>3591</v>
      </c>
      <c r="I19" s="6" t="s">
        <v>352</v>
      </c>
      <c r="K19" s="138">
        <f t="shared" si="0"/>
        <v>28728</v>
      </c>
      <c r="L19" s="134">
        <f t="shared" si="1"/>
        <v>86184</v>
      </c>
      <c r="M19" s="138">
        <f t="shared" si="2"/>
        <v>143640</v>
      </c>
      <c r="N19" s="136">
        <f t="shared" si="3"/>
        <v>28728</v>
      </c>
      <c r="O19" s="332">
        <v>14364</v>
      </c>
      <c r="P19" s="133">
        <v>7182</v>
      </c>
      <c r="Q19" s="133">
        <v>3591</v>
      </c>
      <c r="R19" s="135">
        <v>1795</v>
      </c>
      <c r="S19" s="133">
        <v>897</v>
      </c>
      <c r="T19" s="133">
        <v>448</v>
      </c>
      <c r="U19" s="133">
        <v>224</v>
      </c>
      <c r="V19" s="133"/>
    </row>
    <row r="20" spans="2:22" ht="33" customHeight="1">
      <c r="B20" s="405" t="s">
        <v>205</v>
      </c>
      <c r="C20" s="491"/>
      <c r="D20" s="466"/>
      <c r="E20" s="24"/>
      <c r="F20" s="6">
        <f>SUM(F6:F19)</f>
        <v>7797420</v>
      </c>
      <c r="G20" s="6">
        <f>SUM(G6:G19)</f>
        <v>29027</v>
      </c>
      <c r="H20" s="6">
        <f>SUM(H6:H19)</f>
        <v>39730</v>
      </c>
      <c r="I20" s="333" t="s">
        <v>527</v>
      </c>
      <c r="K20" s="137">
        <f>SUM(K6:K19)</f>
        <v>779742</v>
      </c>
      <c r="L20" s="137">
        <f>SUM(L6:L19)</f>
        <v>2339226</v>
      </c>
      <c r="M20" s="137">
        <f>SUM(M6:M19)</f>
        <v>3898710</v>
      </c>
      <c r="N20" s="137">
        <f>SUM(N6:N19)</f>
        <v>779742</v>
      </c>
      <c r="O20" s="137">
        <f t="shared" ref="O20:U20" si="5">SUM(O6:O15)</f>
        <v>221766.5</v>
      </c>
      <c r="P20" s="137">
        <f t="shared" si="5"/>
        <v>110883.25</v>
      </c>
      <c r="Q20" s="137">
        <f t="shared" si="5"/>
        <v>55441.625</v>
      </c>
      <c r="R20" s="137">
        <f t="shared" si="5"/>
        <v>27720.8125</v>
      </c>
      <c r="S20" s="137">
        <f t="shared" si="5"/>
        <v>13860.40625</v>
      </c>
      <c r="T20" s="137">
        <f t="shared" si="5"/>
        <v>6930.203125</v>
      </c>
      <c r="U20" s="137">
        <f t="shared" si="5"/>
        <v>3465.1015625</v>
      </c>
    </row>
    <row r="21" spans="2:22" ht="11.25" customHeight="1">
      <c r="I21" s="3"/>
      <c r="K21" s="137">
        <f>SUM(K6:K19)</f>
        <v>779742</v>
      </c>
      <c r="L21" s="137">
        <f>SUM(L6:L19)</f>
        <v>2339226</v>
      </c>
      <c r="M21" s="137">
        <f>SUM(M6:M19)</f>
        <v>3898710</v>
      </c>
      <c r="O21" s="137">
        <f>SUM(O6:O14)</f>
        <v>213291.5</v>
      </c>
      <c r="P21" s="137">
        <f>SUM(P6:P13)</f>
        <v>70749.25</v>
      </c>
      <c r="Q21" s="137">
        <f>SUM(Q6:Q13)</f>
        <v>35374.625</v>
      </c>
      <c r="R21" s="137">
        <f>SUM(R6:R11)</f>
        <v>8668.5625</v>
      </c>
    </row>
    <row r="22" spans="2:22">
      <c r="C22" t="s">
        <v>291</v>
      </c>
      <c r="I22" s="3"/>
      <c r="K22" s="137"/>
      <c r="L22" s="137"/>
      <c r="M22" s="137"/>
      <c r="O22" s="137"/>
      <c r="P22" s="137"/>
      <c r="Q22" s="137"/>
      <c r="R22" s="137"/>
    </row>
    <row r="23" spans="2:22">
      <c r="C23" s="490" t="s">
        <v>292</v>
      </c>
      <c r="D23" s="490"/>
      <c r="E23" s="490"/>
      <c r="F23" s="490"/>
      <c r="G23" s="490"/>
      <c r="H23" s="490"/>
      <c r="I23" s="490"/>
      <c r="K23" s="139">
        <f>SUM(K21:M21,O21:R21)</f>
        <v>7345761.9375</v>
      </c>
    </row>
    <row r="24" spans="2:22" ht="33.75" customHeight="1">
      <c r="C24" s="489" t="s">
        <v>293</v>
      </c>
      <c r="D24" s="489"/>
      <c r="E24" s="489"/>
      <c r="F24" s="489"/>
      <c r="G24" s="489"/>
      <c r="H24" s="489"/>
      <c r="I24" s="489"/>
      <c r="L24" s="3"/>
    </row>
    <row r="25" spans="2:22" ht="21.75" customHeight="1"/>
    <row r="26" spans="2:22">
      <c r="C26" t="s">
        <v>718</v>
      </c>
    </row>
  </sheetData>
  <mergeCells count="5">
    <mergeCell ref="B3:D3"/>
    <mergeCell ref="N4:N5"/>
    <mergeCell ref="C24:I24"/>
    <mergeCell ref="C23:I23"/>
    <mergeCell ref="B20:D20"/>
  </mergeCells>
  <phoneticPr fontId="1" type="noConversion"/>
  <printOptions horizontalCentered="1"/>
  <pageMargins left="0.23622047244094491" right="7.874015748031496E-2" top="0.74803149606299213" bottom="0.74803149606299213" header="0.31496062992125984" footer="0.31496062992125984"/>
  <pageSetup paperSize="9" scale="92" orientation="portrait" horizontalDpi="4294967293" r:id="rId1"/>
  <headerFooter>
    <oddFooter>&amp;C19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1"/>
  <sheetViews>
    <sheetView workbookViewId="0">
      <selection activeCell="D15" sqref="D15"/>
    </sheetView>
  </sheetViews>
  <sheetFormatPr defaultRowHeight="16.5"/>
  <cols>
    <col min="1" max="3" width="11.75" customWidth="1"/>
    <col min="4" max="4" width="13.75" customWidth="1"/>
    <col min="5" max="5" width="11.75" customWidth="1"/>
  </cols>
  <sheetData>
    <row r="2" spans="1:7" ht="1.5" customHeight="1" thickBot="1"/>
    <row r="3" spans="1:7" ht="53.25" customHeight="1" thickBot="1">
      <c r="A3" s="379" t="s">
        <v>181</v>
      </c>
      <c r="B3" s="374"/>
      <c r="C3" s="374"/>
      <c r="D3" s="374"/>
      <c r="E3" s="375"/>
    </row>
    <row r="4" spans="1:7" ht="35.25" customHeight="1">
      <c r="A4" s="38"/>
      <c r="B4" s="39"/>
      <c r="C4" s="39"/>
      <c r="D4" s="39"/>
      <c r="E4" s="40"/>
    </row>
    <row r="5" spans="1:7" ht="39.75" customHeight="1">
      <c r="A5" s="41"/>
      <c r="B5" s="30" t="s">
        <v>408</v>
      </c>
      <c r="C5" s="42"/>
      <c r="D5" s="42"/>
      <c r="E5" s="43"/>
      <c r="F5" s="171"/>
    </row>
    <row r="6" spans="1:7" ht="39.75" customHeight="1">
      <c r="A6" s="44"/>
      <c r="B6" s="30" t="s">
        <v>161</v>
      </c>
      <c r="C6" s="42"/>
      <c r="D6" s="42"/>
      <c r="E6" s="43"/>
    </row>
    <row r="7" spans="1:7" ht="39.75" customHeight="1">
      <c r="A7" s="44"/>
      <c r="B7" s="30" t="s">
        <v>162</v>
      </c>
      <c r="C7" s="42"/>
      <c r="D7" s="42"/>
      <c r="E7" s="43"/>
    </row>
    <row r="8" spans="1:7" ht="39.75" customHeight="1">
      <c r="A8" s="44"/>
      <c r="B8" s="30" t="s">
        <v>163</v>
      </c>
      <c r="C8" s="42"/>
      <c r="D8" s="42"/>
      <c r="E8" s="43"/>
      <c r="G8" s="162"/>
    </row>
    <row r="9" spans="1:7" ht="39.75" customHeight="1">
      <c r="A9" s="44"/>
      <c r="B9" s="376" t="s">
        <v>218</v>
      </c>
      <c r="C9" s="376"/>
      <c r="D9" s="376"/>
      <c r="E9" s="43"/>
      <c r="F9" s="171"/>
    </row>
    <row r="10" spans="1:7" ht="39.75" customHeight="1">
      <c r="A10" s="44"/>
      <c r="B10" s="30" t="s">
        <v>245</v>
      </c>
      <c r="C10" s="176"/>
      <c r="D10" s="42"/>
      <c r="E10" s="43"/>
      <c r="G10" s="162"/>
    </row>
    <row r="11" spans="1:7" ht="39.75" customHeight="1">
      <c r="A11" s="44"/>
      <c r="B11" s="30" t="s">
        <v>164</v>
      </c>
      <c r="C11" s="176"/>
      <c r="D11" s="42"/>
      <c r="E11" s="43"/>
      <c r="F11" s="171"/>
      <c r="G11" s="162"/>
    </row>
    <row r="12" spans="1:7" ht="39.75" customHeight="1">
      <c r="A12" s="44"/>
      <c r="B12" s="376" t="s">
        <v>520</v>
      </c>
      <c r="C12" s="377"/>
      <c r="D12" s="376"/>
      <c r="E12" s="378"/>
    </row>
    <row r="13" spans="1:7" ht="39.75" customHeight="1">
      <c r="A13" s="44"/>
      <c r="B13" s="30" t="s">
        <v>252</v>
      </c>
      <c r="C13" s="176"/>
      <c r="D13" s="42"/>
      <c r="E13" s="43"/>
      <c r="G13" s="162"/>
    </row>
    <row r="14" spans="1:7" ht="39.75" customHeight="1">
      <c r="A14" s="44"/>
      <c r="B14" s="30" t="s">
        <v>253</v>
      </c>
      <c r="C14" s="176"/>
      <c r="D14" s="42"/>
      <c r="E14" s="43"/>
      <c r="G14" s="162"/>
    </row>
    <row r="15" spans="1:7" ht="39.75" customHeight="1">
      <c r="A15" s="44"/>
      <c r="B15" s="30" t="s">
        <v>254</v>
      </c>
      <c r="C15" s="42"/>
      <c r="D15" s="42"/>
      <c r="E15" s="43"/>
      <c r="G15" s="162"/>
    </row>
    <row r="16" spans="1:7" ht="39.75" customHeight="1">
      <c r="A16" s="44"/>
      <c r="B16" s="30"/>
      <c r="C16" s="176"/>
      <c r="D16" s="42"/>
      <c r="E16" s="43"/>
      <c r="G16" s="162"/>
    </row>
    <row r="17" spans="1:7" ht="39.75" customHeight="1" thickBot="1">
      <c r="A17" s="45"/>
      <c r="B17" s="46"/>
      <c r="C17" s="181"/>
      <c r="D17" s="46"/>
      <c r="E17" s="47"/>
    </row>
    <row r="18" spans="1:7">
      <c r="C18" s="171"/>
      <c r="G18" s="162"/>
    </row>
    <row r="19" spans="1:7">
      <c r="G19" s="162"/>
    </row>
    <row r="21" spans="1:7">
      <c r="C21" s="162"/>
      <c r="G21" s="162"/>
    </row>
  </sheetData>
  <mergeCells count="3">
    <mergeCell ref="B9:D9"/>
    <mergeCell ref="B12:E12"/>
    <mergeCell ref="A3:E3"/>
  </mergeCells>
  <phoneticPr fontId="1" type="noConversion"/>
  <printOptions horizontalCentered="1"/>
  <pageMargins left="1.5748031496062993" right="0.70866141732283472" top="1.5748031496062993" bottom="0.74803149606299213" header="0.31496062992125984" footer="0.31496062992125984"/>
  <pageSetup paperSize="9" orientation="portrait" horizontalDpi="4294967293" r:id="rId1"/>
  <headerFooter>
    <oddFooter>&amp;C2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H19"/>
  <sheetViews>
    <sheetView workbookViewId="0">
      <selection activeCell="F17" sqref="F17"/>
    </sheetView>
  </sheetViews>
  <sheetFormatPr defaultRowHeight="16.5"/>
  <cols>
    <col min="1" max="1" width="3.125" customWidth="1"/>
    <col min="2" max="2" width="7.625" customWidth="1"/>
    <col min="3" max="3" width="10.625" customWidth="1"/>
    <col min="4" max="4" width="13.75" customWidth="1"/>
    <col min="5" max="7" width="14.125" customWidth="1"/>
    <col min="8" max="8" width="24.375" customWidth="1"/>
  </cols>
  <sheetData>
    <row r="2" spans="2:8" ht="28.5" customHeight="1">
      <c r="B2" s="30" t="s">
        <v>256</v>
      </c>
      <c r="C2" s="30"/>
      <c r="D2" s="30"/>
    </row>
    <row r="3" spans="2:8">
      <c r="B3" s="399" t="s">
        <v>658</v>
      </c>
      <c r="C3" s="399"/>
      <c r="D3" s="399"/>
      <c r="E3" s="399"/>
    </row>
    <row r="4" spans="2:8">
      <c r="F4" s="16"/>
      <c r="H4" s="53" t="s">
        <v>121</v>
      </c>
    </row>
    <row r="5" spans="2:8">
      <c r="F5" s="16"/>
      <c r="G5" s="171"/>
      <c r="H5" s="53"/>
    </row>
    <row r="6" spans="2:8" ht="45" customHeight="1">
      <c r="B6" s="56" t="s">
        <v>365</v>
      </c>
      <c r="C6" s="56" t="s">
        <v>366</v>
      </c>
      <c r="D6" s="56" t="s">
        <v>525</v>
      </c>
      <c r="E6" s="56" t="s">
        <v>172</v>
      </c>
      <c r="F6" s="57" t="s">
        <v>173</v>
      </c>
      <c r="G6" s="56" t="s">
        <v>367</v>
      </c>
      <c r="H6" s="56" t="s">
        <v>174</v>
      </c>
    </row>
    <row r="7" spans="2:8" ht="57" customHeight="1">
      <c r="B7" s="443" t="s">
        <v>382</v>
      </c>
      <c r="C7" s="24" t="s">
        <v>521</v>
      </c>
      <c r="D7" s="28" t="s">
        <v>515</v>
      </c>
      <c r="E7" s="336">
        <v>11474000</v>
      </c>
      <c r="F7" s="336">
        <v>9863450</v>
      </c>
      <c r="G7" s="334">
        <f>F7-E7</f>
        <v>-1610550</v>
      </c>
      <c r="H7" s="1" t="s">
        <v>693</v>
      </c>
    </row>
    <row r="8" spans="2:8" ht="57" customHeight="1">
      <c r="B8" s="444"/>
      <c r="C8" s="321" t="s">
        <v>523</v>
      </c>
      <c r="D8" s="330" t="s">
        <v>524</v>
      </c>
      <c r="E8" s="337">
        <v>2000000</v>
      </c>
      <c r="F8" s="337">
        <v>2049000</v>
      </c>
      <c r="G8" s="335">
        <f>F8-E8</f>
        <v>49000</v>
      </c>
      <c r="H8" s="300" t="s">
        <v>643</v>
      </c>
    </row>
    <row r="9" spans="2:8" ht="45" hidden="1" customHeight="1">
      <c r="B9" s="1"/>
      <c r="C9" s="173"/>
      <c r="D9" s="173"/>
      <c r="E9" s="338"/>
      <c r="F9" s="338"/>
      <c r="G9" s="339">
        <f t="shared" ref="G9:G16" si="0">F9-E9</f>
        <v>0</v>
      </c>
      <c r="H9" s="165"/>
    </row>
    <row r="10" spans="2:8" ht="45" hidden="1" customHeight="1">
      <c r="B10" s="1"/>
      <c r="C10" s="173"/>
      <c r="D10" s="173"/>
      <c r="E10" s="338"/>
      <c r="F10" s="338"/>
      <c r="G10" s="339">
        <f t="shared" si="0"/>
        <v>0</v>
      </c>
      <c r="H10" s="1"/>
    </row>
    <row r="11" spans="2:8" ht="45" hidden="1" customHeight="1">
      <c r="B11" s="1"/>
      <c r="C11" s="173"/>
      <c r="D11" s="173"/>
      <c r="E11" s="338"/>
      <c r="F11" s="338"/>
      <c r="G11" s="339">
        <f t="shared" si="0"/>
        <v>0</v>
      </c>
      <c r="H11" s="165"/>
    </row>
    <row r="12" spans="2:8" ht="45" hidden="1" customHeight="1">
      <c r="B12" s="1"/>
      <c r="C12" s="173"/>
      <c r="D12" s="173"/>
      <c r="E12" s="338"/>
      <c r="F12" s="338"/>
      <c r="G12" s="339">
        <f t="shared" si="0"/>
        <v>0</v>
      </c>
      <c r="H12" s="165"/>
    </row>
    <row r="13" spans="2:8" ht="45" hidden="1" customHeight="1">
      <c r="B13" s="1"/>
      <c r="C13" s="24"/>
      <c r="D13" s="24"/>
      <c r="E13" s="338"/>
      <c r="F13" s="338"/>
      <c r="G13" s="339">
        <f t="shared" si="0"/>
        <v>0</v>
      </c>
      <c r="H13" s="165"/>
    </row>
    <row r="14" spans="2:8" ht="45" hidden="1" customHeight="1">
      <c r="B14" s="1"/>
      <c r="C14" s="173"/>
      <c r="D14" s="173"/>
      <c r="E14" s="338"/>
      <c r="F14" s="338"/>
      <c r="G14" s="339">
        <f t="shared" si="0"/>
        <v>0</v>
      </c>
      <c r="H14" s="165"/>
    </row>
    <row r="15" spans="2:8" ht="45" hidden="1" customHeight="1">
      <c r="B15" s="1"/>
      <c r="C15" s="173"/>
      <c r="D15" s="173"/>
      <c r="E15" s="338"/>
      <c r="F15" s="338"/>
      <c r="G15" s="339">
        <f t="shared" si="0"/>
        <v>0</v>
      </c>
      <c r="H15" s="1"/>
    </row>
    <row r="16" spans="2:8" ht="45" hidden="1" customHeight="1">
      <c r="B16" s="1"/>
      <c r="C16" s="173"/>
      <c r="D16" s="173"/>
      <c r="E16" s="338"/>
      <c r="F16" s="338"/>
      <c r="G16" s="339">
        <f t="shared" si="0"/>
        <v>0</v>
      </c>
      <c r="H16" s="165"/>
    </row>
    <row r="17" spans="2:8" ht="45" customHeight="1">
      <c r="B17" s="402" t="s">
        <v>221</v>
      </c>
      <c r="C17" s="403"/>
      <c r="D17" s="404"/>
      <c r="E17" s="339">
        <f>SUM(E7:E8)</f>
        <v>13474000</v>
      </c>
      <c r="F17" s="339">
        <f>SUM(F7:F16)</f>
        <v>11912450</v>
      </c>
      <c r="G17" s="339">
        <f>F17-E17</f>
        <v>-1561550</v>
      </c>
      <c r="H17" s="163"/>
    </row>
    <row r="19" spans="2:8">
      <c r="C19" s="162"/>
      <c r="D19" s="162"/>
      <c r="H19" s="162"/>
    </row>
  </sheetData>
  <mergeCells count="3">
    <mergeCell ref="B17:D17"/>
    <mergeCell ref="B3:E3"/>
    <mergeCell ref="B7:B8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horizontalDpi="4294967293" r:id="rId1"/>
  <headerFooter>
    <oddFooter>&amp;C20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3"/>
  <sheetViews>
    <sheetView workbookViewId="0">
      <selection activeCell="C3" sqref="C3"/>
    </sheetView>
  </sheetViews>
  <sheetFormatPr defaultRowHeight="16.5"/>
  <cols>
    <col min="1" max="1" width="3.125" customWidth="1"/>
    <col min="2" max="2" width="7.625" customWidth="1"/>
    <col min="3" max="3" width="10.625" customWidth="1"/>
    <col min="4" max="4" width="15" customWidth="1"/>
    <col min="5" max="7" width="14.125" customWidth="1"/>
    <col min="8" max="8" width="24.375" customWidth="1"/>
    <col min="11" max="11" width="32.375" hidden="1" customWidth="1"/>
  </cols>
  <sheetData>
    <row r="1" spans="1:11" ht="35.25" customHeight="1">
      <c r="A1" s="492" t="s">
        <v>729</v>
      </c>
      <c r="B1" s="492"/>
      <c r="C1" s="492"/>
      <c r="D1" s="492"/>
      <c r="E1" s="492"/>
      <c r="F1" s="492"/>
      <c r="G1" s="492"/>
      <c r="H1" s="492"/>
    </row>
    <row r="2" spans="1:11" ht="24.75" customHeight="1">
      <c r="B2" s="237" t="s">
        <v>601</v>
      </c>
    </row>
    <row r="3" spans="1:11" ht="24.75" customHeight="1">
      <c r="H3" s="53" t="s">
        <v>90</v>
      </c>
    </row>
    <row r="4" spans="1:11" ht="47.25" customHeight="1">
      <c r="B4" s="56" t="s">
        <v>369</v>
      </c>
      <c r="C4" s="56" t="s">
        <v>366</v>
      </c>
      <c r="D4" s="56" t="s">
        <v>377</v>
      </c>
      <c r="E4" s="56" t="s">
        <v>158</v>
      </c>
      <c r="F4" s="57" t="s">
        <v>157</v>
      </c>
      <c r="G4" s="57" t="s">
        <v>368</v>
      </c>
      <c r="H4" s="56" t="s">
        <v>381</v>
      </c>
    </row>
    <row r="5" spans="1:11" ht="173.25" customHeight="1">
      <c r="B5" s="443" t="s">
        <v>370</v>
      </c>
      <c r="C5" s="69" t="s">
        <v>532</v>
      </c>
      <c r="D5" s="69" t="s">
        <v>550</v>
      </c>
      <c r="E5" s="187">
        <v>70000000</v>
      </c>
      <c r="F5" s="73">
        <v>67450490</v>
      </c>
      <c r="G5" s="73">
        <f>F5-E5</f>
        <v>-2549510</v>
      </c>
      <c r="H5" s="287" t="s">
        <v>694</v>
      </c>
      <c r="K5" s="287" t="s">
        <v>469</v>
      </c>
    </row>
    <row r="6" spans="1:11" ht="57" customHeight="1">
      <c r="B6" s="471"/>
      <c r="C6" s="24" t="s">
        <v>124</v>
      </c>
      <c r="D6" s="69" t="s">
        <v>451</v>
      </c>
      <c r="E6" s="73">
        <v>1880000</v>
      </c>
      <c r="F6" s="73">
        <v>35200</v>
      </c>
      <c r="G6" s="73">
        <f>F6-E6</f>
        <v>-1844800</v>
      </c>
      <c r="H6" s="49" t="s">
        <v>695</v>
      </c>
      <c r="K6" s="49" t="s">
        <v>459</v>
      </c>
    </row>
    <row r="7" spans="1:11" ht="64.5" customHeight="1">
      <c r="B7" s="471"/>
      <c r="C7" s="24" t="s">
        <v>551</v>
      </c>
      <c r="D7" s="24" t="s">
        <v>450</v>
      </c>
      <c r="E7" s="73">
        <v>11250000</v>
      </c>
      <c r="F7" s="73">
        <v>9856400</v>
      </c>
      <c r="G7" s="73">
        <f t="shared" ref="G7:G10" si="0">F7-E7</f>
        <v>-1393600</v>
      </c>
      <c r="H7" s="48" t="s">
        <v>696</v>
      </c>
      <c r="K7" s="48" t="s">
        <v>458</v>
      </c>
    </row>
    <row r="8" spans="1:11" ht="91.5" customHeight="1">
      <c r="B8" s="471"/>
      <c r="C8" s="69" t="s">
        <v>452</v>
      </c>
      <c r="D8" s="69" t="s">
        <v>552</v>
      </c>
      <c r="E8" s="73">
        <v>1500000</v>
      </c>
      <c r="F8" s="73">
        <v>438340</v>
      </c>
      <c r="G8" s="73">
        <f t="shared" si="0"/>
        <v>-1061660</v>
      </c>
      <c r="H8" s="49" t="s">
        <v>644</v>
      </c>
      <c r="K8" s="49" t="s">
        <v>460</v>
      </c>
    </row>
    <row r="9" spans="1:11" ht="68.25" customHeight="1">
      <c r="B9" s="444"/>
      <c r="C9" s="24" t="s">
        <v>88</v>
      </c>
      <c r="D9" s="24" t="s">
        <v>453</v>
      </c>
      <c r="E9" s="73">
        <v>1100000</v>
      </c>
      <c r="F9" s="187">
        <v>915000</v>
      </c>
      <c r="G9" s="73">
        <f t="shared" si="0"/>
        <v>-185000</v>
      </c>
      <c r="H9" s="49" t="s">
        <v>697</v>
      </c>
    </row>
    <row r="10" spans="1:11" ht="47.25" customHeight="1">
      <c r="B10" s="402" t="s">
        <v>220</v>
      </c>
      <c r="C10" s="403"/>
      <c r="D10" s="404"/>
      <c r="E10" s="189">
        <f>SUM(E5:E9)</f>
        <v>85730000</v>
      </c>
      <c r="F10" s="189">
        <f>SUM(F5:F9)</f>
        <v>78695430</v>
      </c>
      <c r="G10" s="67">
        <f t="shared" si="0"/>
        <v>-7034570</v>
      </c>
      <c r="H10" s="68"/>
    </row>
    <row r="11" spans="1:11">
      <c r="F11" s="11"/>
      <c r="G11" s="11"/>
      <c r="H11" s="171"/>
    </row>
    <row r="12" spans="1:11">
      <c r="D12" s="171"/>
    </row>
    <row r="13" spans="1:11">
      <c r="D13" s="171"/>
      <c r="H13" s="171"/>
    </row>
    <row r="14" spans="1:11">
      <c r="D14" s="171"/>
    </row>
    <row r="15" spans="1:11">
      <c r="D15" s="171"/>
    </row>
    <row r="16" spans="1:11">
      <c r="D16" s="171"/>
    </row>
    <row r="18" spans="4:4">
      <c r="D18" s="171"/>
    </row>
    <row r="19" spans="4:4">
      <c r="D19" s="171"/>
    </row>
    <row r="20" spans="4:4">
      <c r="D20" s="171"/>
    </row>
    <row r="23" spans="4:4">
      <c r="D23" s="162"/>
    </row>
  </sheetData>
  <mergeCells count="3">
    <mergeCell ref="B10:D10"/>
    <mergeCell ref="B5:B9"/>
    <mergeCell ref="A1:H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horizontalDpi="4294967293" r:id="rId1"/>
  <headerFooter>
    <oddFooter>&amp;C21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K26"/>
  <sheetViews>
    <sheetView workbookViewId="0">
      <selection activeCell="H7" sqref="H7"/>
    </sheetView>
  </sheetViews>
  <sheetFormatPr defaultRowHeight="16.5"/>
  <cols>
    <col min="1" max="1" width="3.125" customWidth="1"/>
    <col min="2" max="2" width="7.625" customWidth="1"/>
    <col min="3" max="3" width="9.375" customWidth="1"/>
    <col min="4" max="4" width="16.125" customWidth="1"/>
    <col min="5" max="7" width="14.125" customWidth="1"/>
    <col min="8" max="8" width="24.375" customWidth="1"/>
  </cols>
  <sheetData>
    <row r="2" spans="2:11" ht="24.75" customHeight="1">
      <c r="B2" s="237" t="s">
        <v>602</v>
      </c>
    </row>
    <row r="3" spans="2:11">
      <c r="H3" s="53" t="s">
        <v>90</v>
      </c>
    </row>
    <row r="4" spans="2:11" ht="33" customHeight="1">
      <c r="B4" s="56" t="s">
        <v>372</v>
      </c>
      <c r="C4" s="56" t="s">
        <v>366</v>
      </c>
      <c r="D4" s="56" t="s">
        <v>377</v>
      </c>
      <c r="E4" s="56" t="s">
        <v>158</v>
      </c>
      <c r="F4" s="57" t="s">
        <v>175</v>
      </c>
      <c r="G4" s="57" t="s">
        <v>374</v>
      </c>
      <c r="H4" s="56" t="s">
        <v>381</v>
      </c>
    </row>
    <row r="5" spans="2:11" ht="405" customHeight="1">
      <c r="B5" s="443" t="s">
        <v>373</v>
      </c>
      <c r="C5" s="417" t="s">
        <v>388</v>
      </c>
      <c r="D5" s="345" t="s">
        <v>553</v>
      </c>
      <c r="E5" s="73">
        <v>81000000</v>
      </c>
      <c r="F5" s="187">
        <v>69150000</v>
      </c>
      <c r="G5" s="73">
        <f t="shared" ref="G5:G9" si="0">F5-E5</f>
        <v>-11850000</v>
      </c>
      <c r="H5" s="230" t="s">
        <v>698</v>
      </c>
      <c r="J5" s="230"/>
      <c r="K5" s="230"/>
    </row>
    <row r="6" spans="2:11" ht="52.5" customHeight="1">
      <c r="B6" s="471"/>
      <c r="C6" s="418"/>
      <c r="D6" s="69" t="s">
        <v>554</v>
      </c>
      <c r="E6" s="73">
        <v>30000000</v>
      </c>
      <c r="F6" s="187">
        <v>20000000</v>
      </c>
      <c r="G6" s="73">
        <f t="shared" si="0"/>
        <v>-10000000</v>
      </c>
      <c r="H6" s="148" t="s">
        <v>721</v>
      </c>
    </row>
    <row r="7" spans="2:11" ht="45" customHeight="1">
      <c r="B7" s="471"/>
      <c r="C7" s="418"/>
      <c r="D7" s="213" t="s">
        <v>555</v>
      </c>
      <c r="E7" s="73">
        <v>78500000</v>
      </c>
      <c r="F7" s="187">
        <v>75568000</v>
      </c>
      <c r="G7" s="73">
        <f t="shared" si="0"/>
        <v>-2932000</v>
      </c>
      <c r="H7" s="322" t="s">
        <v>720</v>
      </c>
    </row>
    <row r="8" spans="2:11" ht="45" customHeight="1">
      <c r="B8" s="444"/>
      <c r="C8" s="24" t="s">
        <v>389</v>
      </c>
      <c r="D8" s="213" t="s">
        <v>251</v>
      </c>
      <c r="E8" s="73">
        <v>400000</v>
      </c>
      <c r="F8" s="73">
        <v>0</v>
      </c>
      <c r="G8" s="187">
        <f t="shared" si="0"/>
        <v>-400000</v>
      </c>
      <c r="H8" s="51"/>
    </row>
    <row r="9" spans="2:11" ht="48" customHeight="1">
      <c r="B9" s="476" t="s">
        <v>36</v>
      </c>
      <c r="C9" s="496"/>
      <c r="D9" s="497"/>
      <c r="E9" s="67">
        <f>SUM(E5:E8)</f>
        <v>189900000</v>
      </c>
      <c r="F9" s="67">
        <f>SUM(F5:F8)</f>
        <v>164718000</v>
      </c>
      <c r="G9" s="67">
        <f t="shared" si="0"/>
        <v>-25182000</v>
      </c>
      <c r="H9" s="121"/>
    </row>
    <row r="10" spans="2:11" ht="28.5" customHeight="1">
      <c r="C10" s="99"/>
      <c r="D10" s="98"/>
      <c r="E10" s="141"/>
      <c r="F10" s="141"/>
      <c r="G10" s="228"/>
      <c r="H10" s="142"/>
    </row>
    <row r="11" spans="2:11" ht="28.5" customHeight="1">
      <c r="C11" s="99"/>
      <c r="D11" s="98"/>
      <c r="E11" s="141"/>
      <c r="F11" s="141"/>
      <c r="G11" s="228"/>
      <c r="H11" s="142"/>
    </row>
    <row r="12" spans="2:11" ht="28.5" customHeight="1">
      <c r="C12" s="99"/>
      <c r="D12" s="98"/>
      <c r="E12" s="141"/>
      <c r="F12" s="141"/>
      <c r="G12" s="141"/>
      <c r="H12" s="142"/>
    </row>
    <row r="17" spans="3:8" ht="29.25" customHeight="1">
      <c r="C17" s="98"/>
      <c r="D17" s="80"/>
      <c r="E17" s="80"/>
      <c r="F17" s="80"/>
      <c r="G17" s="80"/>
      <c r="H17" s="80"/>
    </row>
    <row r="18" spans="3:8">
      <c r="C18" s="80"/>
      <c r="D18" s="80"/>
      <c r="E18" s="80"/>
      <c r="F18" s="80"/>
      <c r="G18" s="80"/>
      <c r="H18" s="80"/>
    </row>
    <row r="19" spans="3:8">
      <c r="C19" s="99"/>
      <c r="D19" s="99"/>
      <c r="E19" s="99"/>
      <c r="F19" s="100"/>
      <c r="G19" s="100"/>
      <c r="H19" s="99"/>
    </row>
    <row r="20" spans="3:8" ht="45.75" customHeight="1">
      <c r="C20" s="493"/>
      <c r="D20" s="494"/>
      <c r="E20" s="495"/>
      <c r="F20" s="495"/>
      <c r="G20" s="103"/>
      <c r="H20" s="101"/>
    </row>
    <row r="21" spans="3:8" ht="45.75" customHeight="1">
      <c r="C21" s="493"/>
      <c r="D21" s="494"/>
      <c r="E21" s="495"/>
      <c r="F21" s="495"/>
      <c r="G21" s="103"/>
      <c r="H21" s="101"/>
    </row>
    <row r="22" spans="3:8" ht="45.75" customHeight="1">
      <c r="C22" s="493"/>
      <c r="D22" s="494"/>
      <c r="E22" s="495"/>
      <c r="F22" s="495"/>
      <c r="G22" s="103"/>
      <c r="H22" s="101"/>
    </row>
    <row r="23" spans="3:8" ht="45.75" customHeight="1">
      <c r="C23" s="493"/>
      <c r="D23" s="494"/>
      <c r="E23" s="495"/>
      <c r="F23" s="495"/>
      <c r="G23" s="103"/>
      <c r="H23" s="101"/>
    </row>
    <row r="24" spans="3:8" ht="45.75" customHeight="1">
      <c r="C24" s="493"/>
      <c r="D24" s="494"/>
      <c r="E24" s="495"/>
      <c r="F24" s="495"/>
      <c r="G24" s="103"/>
      <c r="H24" s="101"/>
    </row>
    <row r="25" spans="3:8" ht="45.75" customHeight="1">
      <c r="C25" s="493"/>
      <c r="D25" s="494"/>
      <c r="E25" s="495"/>
      <c r="F25" s="495"/>
      <c r="G25" s="103"/>
      <c r="H25" s="101"/>
    </row>
    <row r="26" spans="3:8">
      <c r="C26" s="493"/>
      <c r="D26" s="102"/>
      <c r="E26" s="103"/>
      <c r="F26" s="103"/>
      <c r="G26" s="103"/>
      <c r="H26" s="104"/>
    </row>
  </sheetData>
  <mergeCells count="7">
    <mergeCell ref="B5:B8"/>
    <mergeCell ref="C20:C26"/>
    <mergeCell ref="D20:D25"/>
    <mergeCell ref="E20:E25"/>
    <mergeCell ref="F20:F25"/>
    <mergeCell ref="C5:C7"/>
    <mergeCell ref="B9:D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horizontalDpi="4294967293" r:id="rId1"/>
  <headerFooter>
    <oddFooter>&amp;C22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K26"/>
  <sheetViews>
    <sheetView topLeftCell="A7" workbookViewId="0">
      <selection activeCell="P10" sqref="P10:R11"/>
    </sheetView>
  </sheetViews>
  <sheetFormatPr defaultRowHeight="16.5"/>
  <cols>
    <col min="1" max="1" width="3.125" customWidth="1"/>
    <col min="2" max="2" width="7.625" customWidth="1"/>
    <col min="3" max="4" width="10.625" customWidth="1"/>
    <col min="5" max="5" width="20.5" customWidth="1"/>
    <col min="6" max="8" width="14.125" customWidth="1"/>
    <col min="9" max="9" width="24.375" customWidth="1"/>
  </cols>
  <sheetData>
    <row r="2" spans="2:11" ht="24.75" customHeight="1">
      <c r="B2" s="237" t="s">
        <v>603</v>
      </c>
    </row>
    <row r="3" spans="2:11">
      <c r="I3" s="53" t="s">
        <v>4</v>
      </c>
    </row>
    <row r="4" spans="2:11" ht="32.25" customHeight="1">
      <c r="B4" s="56" t="s">
        <v>371</v>
      </c>
      <c r="C4" s="56" t="s">
        <v>3</v>
      </c>
      <c r="D4" s="433" t="s">
        <v>377</v>
      </c>
      <c r="E4" s="434"/>
      <c r="F4" s="57" t="s">
        <v>169</v>
      </c>
      <c r="G4" s="57" t="s">
        <v>170</v>
      </c>
      <c r="H4" s="57" t="s">
        <v>159</v>
      </c>
      <c r="I4" s="57" t="s">
        <v>381</v>
      </c>
    </row>
    <row r="5" spans="2:11" ht="48.75" customHeight="1">
      <c r="B5" s="443" t="s">
        <v>558</v>
      </c>
      <c r="C5" s="420" t="s">
        <v>71</v>
      </c>
      <c r="D5" s="439" t="s">
        <v>645</v>
      </c>
      <c r="E5" s="436"/>
      <c r="F5" s="291">
        <v>102604280</v>
      </c>
      <c r="G5" s="302">
        <v>98857340</v>
      </c>
      <c r="H5" s="309">
        <f>G5-F5</f>
        <v>-3746940</v>
      </c>
      <c r="I5" s="312"/>
    </row>
    <row r="6" spans="2:11" ht="48.75" customHeight="1">
      <c r="B6" s="471"/>
      <c r="C6" s="421"/>
      <c r="D6" s="498" t="s">
        <v>526</v>
      </c>
      <c r="E6" s="498"/>
      <c r="F6" s="340">
        <v>10000000</v>
      </c>
      <c r="G6" s="340">
        <v>10000000</v>
      </c>
      <c r="H6" s="340">
        <f>G6-F6</f>
        <v>0</v>
      </c>
      <c r="I6" s="14" t="s">
        <v>646</v>
      </c>
    </row>
    <row r="7" spans="2:11" ht="48.75" customHeight="1">
      <c r="B7" s="471"/>
      <c r="C7" s="421"/>
      <c r="D7" s="499" t="s">
        <v>722</v>
      </c>
      <c r="E7" s="499"/>
      <c r="F7" s="340">
        <v>2400000</v>
      </c>
      <c r="G7" s="340">
        <v>2200000</v>
      </c>
      <c r="H7" s="340">
        <f t="shared" ref="H7:H12" si="0">G7-F7</f>
        <v>-200000</v>
      </c>
      <c r="I7" s="361" t="s">
        <v>701</v>
      </c>
    </row>
    <row r="8" spans="2:11" ht="48.75" customHeight="1">
      <c r="B8" s="471"/>
      <c r="C8" s="421"/>
      <c r="D8" s="498" t="s">
        <v>723</v>
      </c>
      <c r="E8" s="498"/>
      <c r="F8" s="340">
        <v>7200000</v>
      </c>
      <c r="G8" s="340">
        <v>7200000</v>
      </c>
      <c r="H8" s="340">
        <f t="shared" si="0"/>
        <v>0</v>
      </c>
      <c r="I8" s="14" t="s">
        <v>700</v>
      </c>
    </row>
    <row r="9" spans="2:11" ht="48.75" customHeight="1">
      <c r="B9" s="471"/>
      <c r="C9" s="421"/>
      <c r="D9" s="498" t="s">
        <v>556</v>
      </c>
      <c r="E9" s="498"/>
      <c r="F9" s="340">
        <v>2000000</v>
      </c>
      <c r="G9" s="341">
        <v>110000</v>
      </c>
      <c r="H9" s="340">
        <f t="shared" si="0"/>
        <v>-1890000</v>
      </c>
      <c r="I9" s="14" t="s">
        <v>702</v>
      </c>
    </row>
    <row r="10" spans="2:11" ht="48.75" customHeight="1">
      <c r="B10" s="471"/>
      <c r="C10" s="421"/>
      <c r="D10" s="498" t="s">
        <v>557</v>
      </c>
      <c r="E10" s="498"/>
      <c r="F10" s="340">
        <v>4000000</v>
      </c>
      <c r="G10" s="340">
        <v>4843060</v>
      </c>
      <c r="H10" s="340">
        <f t="shared" si="0"/>
        <v>843060</v>
      </c>
      <c r="I10" s="14" t="s">
        <v>703</v>
      </c>
      <c r="K10" s="371"/>
    </row>
    <row r="11" spans="2:11" ht="48.75" customHeight="1">
      <c r="B11" s="471"/>
      <c r="C11" s="421"/>
      <c r="D11" s="498" t="s">
        <v>561</v>
      </c>
      <c r="E11" s="498"/>
      <c r="F11" s="340">
        <v>36000000</v>
      </c>
      <c r="G11" s="340">
        <v>36000000</v>
      </c>
      <c r="H11" s="340">
        <f t="shared" si="0"/>
        <v>0</v>
      </c>
      <c r="I11" s="14" t="s">
        <v>704</v>
      </c>
      <c r="K11" s="347"/>
    </row>
    <row r="12" spans="2:11" ht="48.75" customHeight="1">
      <c r="B12" s="471"/>
      <c r="C12" s="421"/>
      <c r="D12" s="498" t="s">
        <v>562</v>
      </c>
      <c r="E12" s="498"/>
      <c r="F12" s="340">
        <v>1500000</v>
      </c>
      <c r="G12" s="340">
        <v>0</v>
      </c>
      <c r="H12" s="340">
        <f t="shared" si="0"/>
        <v>-1500000</v>
      </c>
      <c r="I12" s="14"/>
      <c r="K12" s="347"/>
    </row>
    <row r="13" spans="2:11" ht="75" customHeight="1">
      <c r="B13" s="471"/>
      <c r="C13" s="421"/>
      <c r="D13" s="500" t="s">
        <v>647</v>
      </c>
      <c r="E13" s="501"/>
      <c r="F13" s="340">
        <v>0</v>
      </c>
      <c r="G13" s="340">
        <v>2000000</v>
      </c>
      <c r="H13" s="340">
        <f>G13-F13</f>
        <v>2000000</v>
      </c>
      <c r="I13" s="323" t="s">
        <v>705</v>
      </c>
      <c r="J13" s="347"/>
    </row>
    <row r="14" spans="2:11" ht="48.75" customHeight="1">
      <c r="B14" s="471"/>
      <c r="C14" s="421"/>
      <c r="D14" s="500" t="s">
        <v>559</v>
      </c>
      <c r="E14" s="501"/>
      <c r="F14" s="340">
        <v>36000000</v>
      </c>
      <c r="G14" s="340">
        <v>33000000</v>
      </c>
      <c r="H14" s="340">
        <f t="shared" ref="H14:H15" si="1">G14-F14</f>
        <v>-3000000</v>
      </c>
      <c r="I14" s="323" t="s">
        <v>699</v>
      </c>
      <c r="J14" s="347"/>
    </row>
    <row r="15" spans="2:11" ht="48.75" customHeight="1">
      <c r="B15" s="444"/>
      <c r="C15" s="422"/>
      <c r="D15" s="500" t="s">
        <v>560</v>
      </c>
      <c r="E15" s="501"/>
      <c r="F15" s="340">
        <v>3504280</v>
      </c>
      <c r="G15" s="340">
        <f>F15</f>
        <v>3504280</v>
      </c>
      <c r="H15" s="340">
        <f t="shared" si="1"/>
        <v>0</v>
      </c>
      <c r="I15" s="323" t="s">
        <v>706</v>
      </c>
      <c r="J15" s="347"/>
    </row>
    <row r="16" spans="2:11" ht="47.25" customHeight="1">
      <c r="B16" s="423" t="s">
        <v>36</v>
      </c>
      <c r="C16" s="424"/>
      <c r="D16" s="424"/>
      <c r="E16" s="425"/>
      <c r="F16" s="75">
        <f>F5</f>
        <v>102604280</v>
      </c>
      <c r="G16" s="75">
        <f>G5</f>
        <v>98857340</v>
      </c>
      <c r="H16" s="75">
        <f>H5</f>
        <v>-3746940</v>
      </c>
      <c r="I16" s="61"/>
    </row>
    <row r="18" spans="7:8">
      <c r="G18" s="162"/>
      <c r="H18" s="162"/>
    </row>
    <row r="19" spans="7:8">
      <c r="G19" s="162"/>
      <c r="H19" s="162"/>
    </row>
    <row r="20" spans="7:8">
      <c r="G20" s="162"/>
      <c r="H20" s="162"/>
    </row>
    <row r="21" spans="7:8">
      <c r="G21" s="162"/>
      <c r="H21" s="162"/>
    </row>
    <row r="23" spans="7:8">
      <c r="G23" s="162"/>
      <c r="H23" s="162"/>
    </row>
    <row r="24" spans="7:8">
      <c r="G24" s="162"/>
      <c r="H24" s="162"/>
    </row>
    <row r="26" spans="7:8">
      <c r="G26" s="162"/>
      <c r="H26" s="162"/>
    </row>
  </sheetData>
  <mergeCells count="15">
    <mergeCell ref="B16:E16"/>
    <mergeCell ref="D4:E4"/>
    <mergeCell ref="B5:B15"/>
    <mergeCell ref="C5:C15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horizontalDpi="4294967293" r:id="rId1"/>
  <headerFooter>
    <oddFooter>&amp;C23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K20"/>
  <sheetViews>
    <sheetView workbookViewId="0">
      <selection activeCell="I10" sqref="I10"/>
    </sheetView>
  </sheetViews>
  <sheetFormatPr defaultRowHeight="16.5"/>
  <cols>
    <col min="1" max="1" width="3.125" customWidth="1"/>
    <col min="2" max="2" width="7.625" customWidth="1"/>
    <col min="3" max="4" width="10.625" customWidth="1"/>
    <col min="5" max="5" width="20.5" customWidth="1"/>
    <col min="6" max="6" width="14.125" customWidth="1"/>
    <col min="7" max="7" width="14.125" style="133" customWidth="1"/>
    <col min="8" max="8" width="14.125" customWidth="1"/>
    <col min="9" max="9" width="24.375" customWidth="1"/>
  </cols>
  <sheetData>
    <row r="2" spans="2:11" ht="24.75" customHeight="1">
      <c r="B2" s="237" t="s">
        <v>607</v>
      </c>
    </row>
    <row r="3" spans="2:11">
      <c r="I3" s="53" t="s">
        <v>4</v>
      </c>
    </row>
    <row r="4" spans="2:11" ht="32.25" customHeight="1">
      <c r="B4" s="56" t="s">
        <v>375</v>
      </c>
      <c r="C4" s="56" t="s">
        <v>3</v>
      </c>
      <c r="D4" s="433" t="s">
        <v>377</v>
      </c>
      <c r="E4" s="434"/>
      <c r="F4" s="57" t="s">
        <v>169</v>
      </c>
      <c r="G4" s="366" t="s">
        <v>170</v>
      </c>
      <c r="H4" s="57" t="s">
        <v>376</v>
      </c>
      <c r="I4" s="57" t="s">
        <v>381</v>
      </c>
    </row>
    <row r="5" spans="2:11" ht="100.5" customHeight="1">
      <c r="B5" s="443" t="s">
        <v>480</v>
      </c>
      <c r="C5" s="420" t="s">
        <v>479</v>
      </c>
      <c r="D5" s="502" t="s">
        <v>534</v>
      </c>
      <c r="E5" s="503"/>
      <c r="F5" s="291">
        <v>3500000</v>
      </c>
      <c r="G5" s="367">
        <v>1786480</v>
      </c>
      <c r="H5" s="309">
        <f>G5-F5</f>
        <v>-1713520</v>
      </c>
      <c r="I5" s="312" t="s">
        <v>707</v>
      </c>
    </row>
    <row r="6" spans="2:11" ht="100.5" customHeight="1">
      <c r="B6" s="471"/>
      <c r="C6" s="421"/>
      <c r="D6" s="502" t="s">
        <v>470</v>
      </c>
      <c r="E6" s="503"/>
      <c r="F6" s="291">
        <v>25000000</v>
      </c>
      <c r="G6" s="367">
        <v>25000000</v>
      </c>
      <c r="H6" s="309">
        <f>G6-F6</f>
        <v>0</v>
      </c>
      <c r="I6" s="312" t="s">
        <v>708</v>
      </c>
    </row>
    <row r="7" spans="2:11" ht="100.5" customHeight="1">
      <c r="B7" s="471"/>
      <c r="C7" s="421"/>
      <c r="D7" s="502" t="s">
        <v>471</v>
      </c>
      <c r="E7" s="503"/>
      <c r="F7" s="291">
        <v>30000000</v>
      </c>
      <c r="G7" s="367">
        <v>40000000</v>
      </c>
      <c r="H7" s="309">
        <f t="shared" ref="H7:H9" si="0">G7-F7</f>
        <v>10000000</v>
      </c>
      <c r="I7" s="312" t="s">
        <v>709</v>
      </c>
    </row>
    <row r="8" spans="2:11" ht="100.5" customHeight="1">
      <c r="B8" s="471"/>
      <c r="C8" s="421"/>
      <c r="D8" s="439" t="s">
        <v>491</v>
      </c>
      <c r="E8" s="435"/>
      <c r="F8" s="73">
        <v>40000000</v>
      </c>
      <c r="G8" s="368">
        <v>59900000</v>
      </c>
      <c r="H8" s="309">
        <f t="shared" si="0"/>
        <v>19900000</v>
      </c>
      <c r="I8" s="323" t="s">
        <v>710</v>
      </c>
      <c r="J8" s="14"/>
      <c r="K8" s="323" t="s">
        <v>518</v>
      </c>
    </row>
    <row r="9" spans="2:11" ht="100.5" customHeight="1">
      <c r="B9" s="444"/>
      <c r="C9" s="422"/>
      <c r="D9" s="439" t="s">
        <v>563</v>
      </c>
      <c r="E9" s="436"/>
      <c r="F9" s="73">
        <v>1000000</v>
      </c>
      <c r="G9" s="368">
        <v>627000</v>
      </c>
      <c r="H9" s="309">
        <f t="shared" si="0"/>
        <v>-373000</v>
      </c>
      <c r="I9" s="323" t="s">
        <v>727</v>
      </c>
      <c r="J9" s="347"/>
      <c r="K9" s="348"/>
    </row>
    <row r="10" spans="2:11" ht="47.25" customHeight="1">
      <c r="B10" s="423" t="s">
        <v>36</v>
      </c>
      <c r="C10" s="424"/>
      <c r="D10" s="424"/>
      <c r="E10" s="425"/>
      <c r="F10" s="75">
        <f>SUM(F5:F9)</f>
        <v>99500000</v>
      </c>
      <c r="G10" s="369">
        <f>SUM(G5:G9)</f>
        <v>127313480</v>
      </c>
      <c r="H10" s="75">
        <f>G10-F10</f>
        <v>27813480</v>
      </c>
      <c r="I10" s="61"/>
    </row>
    <row r="12" spans="2:11">
      <c r="G12" s="370"/>
      <c r="H12" s="162"/>
    </row>
    <row r="13" spans="2:11">
      <c r="G13" s="370"/>
      <c r="H13" s="162"/>
    </row>
    <row r="14" spans="2:11">
      <c r="G14" s="370"/>
      <c r="H14" s="162"/>
    </row>
    <row r="15" spans="2:11">
      <c r="G15" s="370"/>
      <c r="H15" s="162"/>
    </row>
    <row r="17" spans="7:8">
      <c r="G17" s="370"/>
      <c r="H17" s="162"/>
    </row>
    <row r="18" spans="7:8">
      <c r="G18" s="370"/>
      <c r="H18" s="162"/>
    </row>
    <row r="20" spans="7:8">
      <c r="G20" s="370"/>
      <c r="H20" s="162"/>
    </row>
  </sheetData>
  <mergeCells count="9">
    <mergeCell ref="B10:E10"/>
    <mergeCell ref="D4:E4"/>
    <mergeCell ref="D5:E5"/>
    <mergeCell ref="D6:E6"/>
    <mergeCell ref="D7:E7"/>
    <mergeCell ref="D8:E8"/>
    <mergeCell ref="D9:E9"/>
    <mergeCell ref="B5:B9"/>
    <mergeCell ref="C5:C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horizontalDpi="4294967293" r:id="rId1"/>
  <headerFooter>
    <oddFooter>&amp;C24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H21"/>
  <sheetViews>
    <sheetView topLeftCell="A6" workbookViewId="0">
      <selection activeCell="H10" sqref="H10"/>
    </sheetView>
  </sheetViews>
  <sheetFormatPr defaultRowHeight="16.5"/>
  <cols>
    <col min="1" max="1" width="3.125" customWidth="1"/>
    <col min="2" max="2" width="7.625" customWidth="1"/>
    <col min="3" max="3" width="10.625" customWidth="1"/>
    <col min="4" max="4" width="16.25" customWidth="1"/>
    <col min="5" max="5" width="14.25" customWidth="1"/>
    <col min="6" max="7" width="14.125" customWidth="1"/>
    <col min="8" max="8" width="25.625" customWidth="1"/>
  </cols>
  <sheetData>
    <row r="2" spans="2:8" ht="27" customHeight="1">
      <c r="B2" s="237" t="s">
        <v>648</v>
      </c>
      <c r="F2" s="16"/>
      <c r="G2" s="16"/>
    </row>
    <row r="3" spans="2:8">
      <c r="C3" s="399"/>
      <c r="D3" s="399"/>
    </row>
    <row r="4" spans="2:8">
      <c r="C4" s="126"/>
      <c r="D4" s="126"/>
      <c r="H4" s="53" t="s">
        <v>9</v>
      </c>
    </row>
    <row r="5" spans="2:8" ht="47.25" customHeight="1">
      <c r="B5" s="56" t="s">
        <v>378</v>
      </c>
      <c r="C5" s="56" t="s">
        <v>379</v>
      </c>
      <c r="D5" s="56" t="s">
        <v>377</v>
      </c>
      <c r="E5" s="56" t="s">
        <v>158</v>
      </c>
      <c r="F5" s="57" t="s">
        <v>157</v>
      </c>
      <c r="G5" s="57" t="s">
        <v>374</v>
      </c>
      <c r="H5" s="186" t="s">
        <v>381</v>
      </c>
    </row>
    <row r="6" spans="2:8" ht="100.5" customHeight="1">
      <c r="B6" s="443" t="s">
        <v>455</v>
      </c>
      <c r="C6" s="443" t="s">
        <v>564</v>
      </c>
      <c r="D6" s="292" t="s">
        <v>380</v>
      </c>
      <c r="E6" s="62">
        <v>30000000</v>
      </c>
      <c r="F6" s="62">
        <v>30000000</v>
      </c>
      <c r="G6" s="185">
        <f t="shared" ref="G6:G11" si="0">F6-E6</f>
        <v>0</v>
      </c>
      <c r="H6" s="238" t="s">
        <v>711</v>
      </c>
    </row>
    <row r="7" spans="2:8" ht="96" customHeight="1">
      <c r="B7" s="471"/>
      <c r="C7" s="471"/>
      <c r="D7" s="420" t="s">
        <v>481</v>
      </c>
      <c r="E7" s="62">
        <v>313662000</v>
      </c>
      <c r="F7" s="62">
        <v>283985400</v>
      </c>
      <c r="G7" s="185">
        <f t="shared" si="0"/>
        <v>-29676600</v>
      </c>
      <c r="H7" s="238" t="s">
        <v>713</v>
      </c>
    </row>
    <row r="8" spans="2:8" ht="75" customHeight="1">
      <c r="B8" s="471"/>
      <c r="C8" s="471"/>
      <c r="D8" s="422"/>
      <c r="E8" s="62">
        <v>20000000</v>
      </c>
      <c r="F8" s="62">
        <v>20000000</v>
      </c>
      <c r="G8" s="185">
        <f t="shared" si="0"/>
        <v>0</v>
      </c>
      <c r="H8" s="238" t="s">
        <v>712</v>
      </c>
    </row>
    <row r="9" spans="2:8" ht="94.5" customHeight="1">
      <c r="B9" s="444"/>
      <c r="C9" s="444"/>
      <c r="D9" s="292" t="s">
        <v>465</v>
      </c>
      <c r="E9" s="62">
        <v>10000000</v>
      </c>
      <c r="F9" s="62">
        <v>10000000</v>
      </c>
      <c r="G9" s="185">
        <f t="shared" si="0"/>
        <v>0</v>
      </c>
      <c r="H9" s="238" t="s">
        <v>714</v>
      </c>
    </row>
    <row r="10" spans="2:8" ht="94.5" customHeight="1">
      <c r="B10" s="69"/>
      <c r="C10" s="69"/>
      <c r="D10" s="292" t="s">
        <v>565</v>
      </c>
      <c r="E10" s="62">
        <v>30000000</v>
      </c>
      <c r="F10" s="62">
        <v>0</v>
      </c>
      <c r="G10" s="185">
        <f t="shared" si="0"/>
        <v>-30000000</v>
      </c>
      <c r="H10" s="238"/>
    </row>
    <row r="11" spans="2:8" ht="47.25" customHeight="1">
      <c r="B11" s="402" t="s">
        <v>36</v>
      </c>
      <c r="C11" s="403"/>
      <c r="D11" s="404"/>
      <c r="E11" s="75">
        <f>SUM(E6:E10)</f>
        <v>403662000</v>
      </c>
      <c r="F11" s="75">
        <f>SUM(F6:F10)</f>
        <v>343985400</v>
      </c>
      <c r="G11" s="67">
        <f t="shared" si="0"/>
        <v>-59676600</v>
      </c>
      <c r="H11" s="192"/>
    </row>
    <row r="12" spans="2:8">
      <c r="D12" s="171"/>
      <c r="F12" s="3"/>
      <c r="G12" s="3"/>
    </row>
    <row r="13" spans="2:8">
      <c r="D13" s="171"/>
    </row>
    <row r="14" spans="2:8">
      <c r="D14" s="171"/>
    </row>
    <row r="16" spans="2:8">
      <c r="D16" s="171"/>
    </row>
    <row r="17" spans="4:4">
      <c r="D17" s="171"/>
    </row>
    <row r="18" spans="4:4">
      <c r="D18" s="171"/>
    </row>
    <row r="21" spans="4:4">
      <c r="D21" s="162"/>
    </row>
  </sheetData>
  <mergeCells count="5">
    <mergeCell ref="B11:D11"/>
    <mergeCell ref="C3:D3"/>
    <mergeCell ref="D7:D8"/>
    <mergeCell ref="C6:C9"/>
    <mergeCell ref="B6:B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horizontalDpi="4294967293" r:id="rId1"/>
  <headerFooter>
    <oddFooter>&amp;C25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L26"/>
  <sheetViews>
    <sheetView topLeftCell="A10" workbookViewId="0">
      <selection activeCell="G20" sqref="G20"/>
    </sheetView>
  </sheetViews>
  <sheetFormatPr defaultRowHeight="16.5"/>
  <cols>
    <col min="1" max="1" width="2.875" customWidth="1"/>
    <col min="2" max="2" width="7.625" customWidth="1"/>
    <col min="3" max="3" width="8.125" customWidth="1"/>
    <col min="4" max="4" width="10.625" customWidth="1"/>
    <col min="5" max="5" width="15.625" bestFit="1" customWidth="1"/>
    <col min="6" max="8" width="13.75" customWidth="1"/>
    <col min="9" max="9" width="19.375" customWidth="1"/>
    <col min="11" max="11" width="9.875" bestFit="1" customWidth="1"/>
  </cols>
  <sheetData>
    <row r="2" spans="2:12" ht="32.25" customHeight="1">
      <c r="B2" s="237" t="s">
        <v>649</v>
      </c>
      <c r="C2" s="30"/>
      <c r="D2" s="30"/>
      <c r="E2" s="27"/>
    </row>
    <row r="3" spans="2:12">
      <c r="B3" s="399"/>
      <c r="C3" s="399"/>
      <c r="D3" s="399"/>
    </row>
    <row r="4" spans="2:12" ht="15.75" customHeight="1">
      <c r="I4" s="53" t="s">
        <v>126</v>
      </c>
    </row>
    <row r="5" spans="2:12" ht="24.75" customHeight="1">
      <c r="B5" s="56" t="s">
        <v>165</v>
      </c>
      <c r="C5" s="56" t="s">
        <v>166</v>
      </c>
      <c r="D5" s="56" t="s">
        <v>167</v>
      </c>
      <c r="E5" s="56" t="s">
        <v>168</v>
      </c>
      <c r="F5" s="57" t="s">
        <v>172</v>
      </c>
      <c r="G5" s="57" t="s">
        <v>176</v>
      </c>
      <c r="H5" s="57" t="s">
        <v>376</v>
      </c>
      <c r="I5" s="56" t="s">
        <v>381</v>
      </c>
    </row>
    <row r="6" spans="2:12" ht="27">
      <c r="B6" s="408" t="s">
        <v>130</v>
      </c>
      <c r="C6" s="31" t="s">
        <v>131</v>
      </c>
      <c r="D6" s="31" t="s">
        <v>132</v>
      </c>
      <c r="E6" s="31" t="s">
        <v>133</v>
      </c>
      <c r="F6" s="63">
        <v>0</v>
      </c>
      <c r="G6" s="63">
        <v>0</v>
      </c>
      <c r="H6" s="63">
        <v>0</v>
      </c>
      <c r="I6" s="50" t="s">
        <v>454</v>
      </c>
      <c r="J6" s="3"/>
    </row>
    <row r="7" spans="2:12" ht="24" customHeight="1">
      <c r="B7" s="410"/>
      <c r="C7" s="31" t="s">
        <v>134</v>
      </c>
      <c r="D7" s="31" t="s">
        <v>135</v>
      </c>
      <c r="E7" s="31" t="s">
        <v>136</v>
      </c>
      <c r="F7" s="63">
        <v>0</v>
      </c>
      <c r="G7" s="63">
        <v>0</v>
      </c>
      <c r="H7" s="63">
        <f>G7-F7</f>
        <v>0</v>
      </c>
      <c r="I7" s="52"/>
      <c r="J7" s="3"/>
    </row>
    <row r="8" spans="2:12" ht="29.25" customHeight="1">
      <c r="B8" s="451" t="s">
        <v>328</v>
      </c>
      <c r="C8" s="451" t="s">
        <v>325</v>
      </c>
      <c r="D8" s="31" t="s">
        <v>521</v>
      </c>
      <c r="E8" s="31" t="s">
        <v>515</v>
      </c>
      <c r="F8" s="161">
        <v>11474000</v>
      </c>
      <c r="G8" s="63">
        <v>9863450</v>
      </c>
      <c r="H8" s="63">
        <f t="shared" ref="H8:H23" si="0">G8-F8</f>
        <v>-1610550</v>
      </c>
      <c r="I8" s="51" t="s">
        <v>717</v>
      </c>
      <c r="J8" s="3"/>
    </row>
    <row r="9" spans="2:12" ht="42.75" customHeight="1">
      <c r="B9" s="452"/>
      <c r="C9" s="453"/>
      <c r="D9" s="31" t="s">
        <v>326</v>
      </c>
      <c r="E9" s="31" t="s">
        <v>327</v>
      </c>
      <c r="F9" s="161">
        <v>2000000</v>
      </c>
      <c r="G9" s="63">
        <v>2049000</v>
      </c>
      <c r="H9" s="63">
        <f t="shared" si="0"/>
        <v>49000</v>
      </c>
      <c r="I9" s="51"/>
      <c r="J9" s="3"/>
      <c r="K9" s="3"/>
    </row>
    <row r="10" spans="2:12" ht="27" customHeight="1">
      <c r="B10" s="452"/>
      <c r="C10" s="451" t="s">
        <v>125</v>
      </c>
      <c r="D10" s="31" t="s">
        <v>145</v>
      </c>
      <c r="E10" s="31" t="s">
        <v>145</v>
      </c>
      <c r="F10" s="63">
        <v>300000</v>
      </c>
      <c r="G10" s="161">
        <v>12500</v>
      </c>
      <c r="H10" s="63">
        <f>G10-F10</f>
        <v>-287500</v>
      </c>
      <c r="I10" s="52" t="s">
        <v>89</v>
      </c>
      <c r="J10" s="3"/>
    </row>
    <row r="11" spans="2:12" ht="36" customHeight="1">
      <c r="B11" s="452"/>
      <c r="C11" s="452"/>
      <c r="D11" s="411" t="s">
        <v>137</v>
      </c>
      <c r="E11" s="31" t="s">
        <v>138</v>
      </c>
      <c r="F11" s="63">
        <v>1000000</v>
      </c>
      <c r="G11" s="63">
        <v>781320</v>
      </c>
      <c r="H11" s="63">
        <f t="shared" si="0"/>
        <v>-218680</v>
      </c>
      <c r="I11" s="51" t="s">
        <v>715</v>
      </c>
      <c r="J11" s="3"/>
    </row>
    <row r="12" spans="2:12" ht="36" customHeight="1">
      <c r="B12" s="452"/>
      <c r="C12" s="452"/>
      <c r="D12" s="412"/>
      <c r="E12" s="31" t="s">
        <v>318</v>
      </c>
      <c r="F12" s="63">
        <v>2500000</v>
      </c>
      <c r="G12" s="63">
        <v>1892240</v>
      </c>
      <c r="H12" s="63">
        <f t="shared" si="0"/>
        <v>-607760</v>
      </c>
      <c r="I12" s="51" t="s">
        <v>716</v>
      </c>
      <c r="J12" s="3"/>
    </row>
    <row r="13" spans="2:12" ht="29.25" customHeight="1">
      <c r="B13" s="452"/>
      <c r="C13" s="452"/>
      <c r="D13" s="412"/>
      <c r="E13" s="35" t="s">
        <v>566</v>
      </c>
      <c r="F13" s="63">
        <v>1000000</v>
      </c>
      <c r="G13" s="63">
        <v>729810</v>
      </c>
      <c r="H13" s="63">
        <f t="shared" si="0"/>
        <v>-270190</v>
      </c>
      <c r="I13" s="52" t="s">
        <v>650</v>
      </c>
      <c r="J13" s="3"/>
      <c r="L13" s="29"/>
    </row>
    <row r="14" spans="2:12" ht="37.5" customHeight="1">
      <c r="B14" s="452"/>
      <c r="C14" s="452"/>
      <c r="D14" s="412"/>
      <c r="E14" s="35" t="s">
        <v>139</v>
      </c>
      <c r="F14" s="63">
        <v>500000</v>
      </c>
      <c r="G14" s="305">
        <v>0</v>
      </c>
      <c r="H14" s="63">
        <f t="shared" si="0"/>
        <v>-500000</v>
      </c>
      <c r="I14" s="48"/>
      <c r="J14" s="3"/>
    </row>
    <row r="15" spans="2:12" ht="36.75" customHeight="1">
      <c r="B15" s="452"/>
      <c r="C15" s="452"/>
      <c r="D15" s="412"/>
      <c r="E15" s="31" t="s">
        <v>140</v>
      </c>
      <c r="F15" s="161">
        <v>2000000</v>
      </c>
      <c r="G15" s="63">
        <v>1859000</v>
      </c>
      <c r="H15" s="63">
        <f t="shared" si="0"/>
        <v>-141000</v>
      </c>
      <c r="I15" s="51" t="s">
        <v>329</v>
      </c>
      <c r="J15" s="3"/>
    </row>
    <row r="16" spans="2:12" ht="28.5" customHeight="1">
      <c r="B16" s="452"/>
      <c r="C16" s="452"/>
      <c r="D16" s="413"/>
      <c r="E16" s="31" t="s">
        <v>141</v>
      </c>
      <c r="F16" s="63">
        <v>800000</v>
      </c>
      <c r="G16" s="305">
        <v>605000</v>
      </c>
      <c r="H16" s="63">
        <f t="shared" si="0"/>
        <v>-195000</v>
      </c>
      <c r="I16" s="71" t="s">
        <v>437</v>
      </c>
      <c r="J16" s="3"/>
    </row>
    <row r="17" spans="2:11" ht="34.5" customHeight="1">
      <c r="B17" s="452"/>
      <c r="C17" s="452"/>
      <c r="D17" s="31" t="s">
        <v>142</v>
      </c>
      <c r="E17" s="35" t="s">
        <v>472</v>
      </c>
      <c r="F17" s="161">
        <v>800000</v>
      </c>
      <c r="G17" s="161">
        <v>497140</v>
      </c>
      <c r="H17" s="63">
        <f t="shared" si="0"/>
        <v>-302860</v>
      </c>
      <c r="I17" s="52" t="s">
        <v>473</v>
      </c>
      <c r="J17" s="3"/>
    </row>
    <row r="18" spans="2:11" ht="27" customHeight="1">
      <c r="B18" s="452"/>
      <c r="C18" s="453"/>
      <c r="D18" s="158" t="s">
        <v>143</v>
      </c>
      <c r="E18" s="31" t="s">
        <v>144</v>
      </c>
      <c r="F18" s="63">
        <v>100000</v>
      </c>
      <c r="G18" s="272" t="s">
        <v>488</v>
      </c>
      <c r="H18" s="63">
        <f t="shared" si="0"/>
        <v>-100000</v>
      </c>
      <c r="I18" s="52"/>
      <c r="J18" s="3"/>
    </row>
    <row r="19" spans="2:11" ht="42.75" customHeight="1">
      <c r="B19" s="452"/>
      <c r="C19" s="505" t="s">
        <v>146</v>
      </c>
      <c r="D19" s="31" t="s">
        <v>321</v>
      </c>
      <c r="E19" s="31" t="str">
        <f>D19</f>
        <v>기관운영비</v>
      </c>
      <c r="F19" s="63">
        <v>5500000</v>
      </c>
      <c r="G19" s="161">
        <v>5868340</v>
      </c>
      <c r="H19" s="63">
        <f t="shared" si="0"/>
        <v>368340</v>
      </c>
      <c r="I19" s="51" t="s">
        <v>442</v>
      </c>
      <c r="J19" s="3"/>
    </row>
    <row r="20" spans="2:11" ht="33.75" customHeight="1">
      <c r="B20" s="452"/>
      <c r="C20" s="506"/>
      <c r="D20" s="35" t="s">
        <v>322</v>
      </c>
      <c r="E20" s="35" t="str">
        <f>D20</f>
        <v>업무활동비</v>
      </c>
      <c r="F20" s="63">
        <v>3000000</v>
      </c>
      <c r="G20" s="161">
        <v>2935180</v>
      </c>
      <c r="H20" s="63">
        <f t="shared" si="0"/>
        <v>-64820</v>
      </c>
      <c r="I20" s="51" t="s">
        <v>330</v>
      </c>
      <c r="J20" s="3"/>
    </row>
    <row r="21" spans="2:11" ht="45.75" customHeight="1">
      <c r="B21" s="452"/>
      <c r="C21" s="506"/>
      <c r="D21" s="31" t="s">
        <v>147</v>
      </c>
      <c r="E21" s="35" t="s">
        <v>331</v>
      </c>
      <c r="F21" s="63">
        <v>3000000</v>
      </c>
      <c r="G21" s="161">
        <v>1121210</v>
      </c>
      <c r="H21" s="63">
        <f t="shared" si="0"/>
        <v>-1878790</v>
      </c>
      <c r="I21" s="51" t="s">
        <v>517</v>
      </c>
      <c r="J21" s="3"/>
      <c r="K21" t="s">
        <v>296</v>
      </c>
    </row>
    <row r="22" spans="2:11" ht="32.25" customHeight="1">
      <c r="B22" s="452"/>
      <c r="C22" s="507"/>
      <c r="D22" s="31" t="s">
        <v>148</v>
      </c>
      <c r="E22" s="31" t="s">
        <v>236</v>
      </c>
      <c r="F22" s="63">
        <v>2000000</v>
      </c>
      <c r="G22" s="273" t="s">
        <v>474</v>
      </c>
      <c r="H22" s="63">
        <f t="shared" si="0"/>
        <v>-2000000</v>
      </c>
      <c r="I22" s="51" t="s">
        <v>422</v>
      </c>
      <c r="J22" s="3"/>
    </row>
    <row r="23" spans="2:11" ht="27.75" customHeight="1">
      <c r="B23" s="31" t="s">
        <v>149</v>
      </c>
      <c r="C23" s="170" t="s">
        <v>149</v>
      </c>
      <c r="D23" s="31" t="s">
        <v>149</v>
      </c>
      <c r="E23" s="31"/>
      <c r="F23" s="63">
        <v>2000000</v>
      </c>
      <c r="G23" s="161">
        <v>0</v>
      </c>
      <c r="H23" s="63">
        <f t="shared" si="0"/>
        <v>-2000000</v>
      </c>
      <c r="I23" s="19"/>
      <c r="J23" s="3"/>
    </row>
    <row r="24" spans="2:11" ht="46.5" customHeight="1">
      <c r="B24" s="423" t="s">
        <v>304</v>
      </c>
      <c r="C24" s="424"/>
      <c r="D24" s="424"/>
      <c r="E24" s="425"/>
      <c r="F24" s="63">
        <f>SUM(F6:F23)</f>
        <v>37974000</v>
      </c>
      <c r="G24" s="63">
        <f>SUM(G6:G23)</f>
        <v>28214190</v>
      </c>
      <c r="H24" s="63">
        <f>G24-F24</f>
        <v>-9759810</v>
      </c>
      <c r="I24" s="60"/>
      <c r="J24" s="3"/>
    </row>
    <row r="25" spans="2:11">
      <c r="B25" s="504"/>
      <c r="C25" s="504"/>
      <c r="D25" s="504"/>
      <c r="E25" s="504"/>
      <c r="F25" s="504"/>
      <c r="G25" s="504"/>
      <c r="H25" s="504"/>
      <c r="I25" s="504"/>
      <c r="J25" s="504"/>
    </row>
    <row r="26" spans="2:11">
      <c r="B26" s="504"/>
      <c r="C26" s="504"/>
      <c r="D26" s="504"/>
      <c r="E26" s="504"/>
      <c r="F26" s="504"/>
      <c r="G26" s="504"/>
      <c r="H26" s="504"/>
      <c r="I26" s="504"/>
      <c r="J26" s="504"/>
    </row>
  </sheetData>
  <mergeCells count="10">
    <mergeCell ref="B26:J26"/>
    <mergeCell ref="B25:J25"/>
    <mergeCell ref="B3:D3"/>
    <mergeCell ref="B24:E24"/>
    <mergeCell ref="C8:C9"/>
    <mergeCell ref="C10:C18"/>
    <mergeCell ref="B6:B7"/>
    <mergeCell ref="B8:B22"/>
    <mergeCell ref="C19:C22"/>
    <mergeCell ref="D11:D1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horizontalDpi="4294967293" r:id="rId1"/>
  <headerFooter>
    <oddFooter>&amp;C26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L21"/>
  <sheetViews>
    <sheetView workbookViewId="0">
      <selection activeCell="B7" sqref="B7"/>
    </sheetView>
  </sheetViews>
  <sheetFormatPr defaultRowHeight="16.5"/>
  <cols>
    <col min="1" max="1" width="11.625" customWidth="1"/>
    <col min="2" max="2" width="60.75" customWidth="1"/>
    <col min="3" max="3" width="11.625" customWidth="1"/>
    <col min="4" max="4" width="11.25" customWidth="1"/>
    <col min="5" max="5" width="10.375" customWidth="1"/>
    <col min="6" max="6" width="13.125" customWidth="1"/>
    <col min="7" max="7" width="9.625" customWidth="1"/>
    <col min="8" max="8" width="11.625" customWidth="1"/>
    <col min="9" max="10" width="9.625" customWidth="1"/>
    <col min="11" max="12" width="6.5" customWidth="1"/>
  </cols>
  <sheetData>
    <row r="1" spans="2:12" ht="67.5" customHeight="1" thickBot="1">
      <c r="B1" s="270" t="s">
        <v>728</v>
      </c>
      <c r="C1" s="143"/>
      <c r="D1" s="143"/>
      <c r="E1" s="143"/>
      <c r="F1" s="143"/>
      <c r="G1" s="143"/>
      <c r="H1" s="143"/>
      <c r="I1" s="122"/>
      <c r="J1" s="122"/>
      <c r="K1" s="122"/>
      <c r="L1" s="122"/>
    </row>
    <row r="5" spans="2:12" ht="96" customHeight="1">
      <c r="F5" s="171"/>
    </row>
    <row r="6" spans="2:12" ht="33" customHeight="1">
      <c r="C6" s="29"/>
      <c r="D6" s="29"/>
    </row>
    <row r="7" spans="2:12" ht="42" customHeight="1"/>
    <row r="8" spans="2:12" ht="38.25" customHeight="1">
      <c r="B8" s="145" t="s">
        <v>652</v>
      </c>
      <c r="D8" s="144"/>
      <c r="E8" s="144"/>
      <c r="G8" s="162"/>
    </row>
    <row r="9" spans="2:12" ht="15" customHeight="1">
      <c r="C9" s="113"/>
      <c r="D9" s="113"/>
      <c r="E9" s="113"/>
      <c r="F9" s="171"/>
    </row>
    <row r="10" spans="2:12" ht="162.75" customHeight="1">
      <c r="C10" s="171"/>
      <c r="E10" s="358"/>
      <c r="G10" s="162"/>
    </row>
    <row r="11" spans="2:12" ht="51.75" customHeight="1">
      <c r="B11" s="147" t="s">
        <v>273</v>
      </c>
      <c r="C11" s="177"/>
      <c r="D11" s="146"/>
      <c r="E11" s="146"/>
      <c r="F11" s="171"/>
      <c r="G11" s="162"/>
    </row>
    <row r="12" spans="2:12" ht="38.25">
      <c r="C12" s="178"/>
      <c r="D12" s="54"/>
      <c r="E12" s="54"/>
    </row>
    <row r="13" spans="2:12">
      <c r="C13" s="171"/>
      <c r="G13" s="162"/>
    </row>
    <row r="14" spans="2:12">
      <c r="C14" s="171"/>
      <c r="G14" s="162"/>
    </row>
    <row r="15" spans="2:12">
      <c r="G15" s="162"/>
    </row>
    <row r="16" spans="2:12">
      <c r="C16" s="171"/>
      <c r="G16" s="162"/>
    </row>
    <row r="17" spans="3:7">
      <c r="C17" s="171"/>
    </row>
    <row r="18" spans="3:7">
      <c r="C18" s="171"/>
      <c r="G18" s="162"/>
    </row>
    <row r="19" spans="3:7">
      <c r="G19" s="162"/>
    </row>
    <row r="21" spans="3:7">
      <c r="C21" s="162"/>
      <c r="G21" s="162"/>
    </row>
  </sheetData>
  <phoneticPr fontId="1" type="noConversion"/>
  <printOptions horizontalCentered="1"/>
  <pageMargins left="0.39370078740157483" right="0.39370078740157483" top="2.3228346456692917" bottom="0.74803149606299213" header="0.31496062992125984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9"/>
  <sheetViews>
    <sheetView workbookViewId="0">
      <selection activeCell="P16" sqref="P16"/>
    </sheetView>
  </sheetViews>
  <sheetFormatPr defaultRowHeight="16.5"/>
  <cols>
    <col min="1" max="1" width="8" customWidth="1"/>
    <col min="2" max="2" width="8.625" customWidth="1"/>
    <col min="3" max="3" width="10.875" customWidth="1"/>
    <col min="4" max="4" width="12.125" bestFit="1" customWidth="1"/>
    <col min="5" max="5" width="11.25" customWidth="1"/>
    <col min="6" max="6" width="12.25" customWidth="1"/>
    <col min="7" max="7" width="12.125" bestFit="1" customWidth="1"/>
    <col min="8" max="9" width="12.375" customWidth="1"/>
    <col min="10" max="10" width="12.75" hidden="1" customWidth="1"/>
    <col min="11" max="12" width="9" hidden="1" customWidth="1"/>
    <col min="13" max="13" width="11.375" customWidth="1"/>
    <col min="14" max="14" width="12.125" bestFit="1" customWidth="1"/>
    <col min="15" max="15" width="12.375" customWidth="1"/>
    <col min="16" max="16" width="12.125" bestFit="1" customWidth="1"/>
    <col min="17" max="17" width="12.875" bestFit="1" customWidth="1"/>
  </cols>
  <sheetData>
    <row r="1" spans="1:15" s="30" customFormat="1" ht="33" customHeight="1">
      <c r="A1" s="376" t="s">
        <v>178</v>
      </c>
      <c r="B1" s="376"/>
      <c r="C1" s="376"/>
      <c r="D1" s="376"/>
      <c r="E1" s="376"/>
    </row>
    <row r="2" spans="1:15" s="30" customFormat="1" ht="33" hidden="1" customHeight="1">
      <c r="A2" s="399" t="s">
        <v>582</v>
      </c>
      <c r="B2" s="399"/>
      <c r="C2" s="399"/>
      <c r="D2" s="399"/>
      <c r="E2" s="342"/>
    </row>
    <row r="3" spans="1:15">
      <c r="A3" s="399" t="s">
        <v>653</v>
      </c>
      <c r="B3" s="399"/>
      <c r="C3" s="399"/>
      <c r="D3" s="399"/>
    </row>
    <row r="4" spans="1:15" ht="23.25" customHeight="1">
      <c r="A4" s="240" t="s">
        <v>177</v>
      </c>
      <c r="B4" s="26"/>
    </row>
    <row r="5" spans="1:15" ht="17.25" thickBot="1">
      <c r="I5" s="53" t="s">
        <v>180</v>
      </c>
    </row>
    <row r="6" spans="1:15" ht="24" customHeight="1" thickTop="1">
      <c r="A6" s="395" t="s">
        <v>274</v>
      </c>
      <c r="B6" s="396"/>
      <c r="C6" s="397"/>
      <c r="D6" s="397"/>
      <c r="E6" s="398"/>
      <c r="F6" s="380" t="s">
        <v>179</v>
      </c>
      <c r="G6" s="381"/>
      <c r="H6" s="382"/>
      <c r="I6" s="383"/>
    </row>
    <row r="7" spans="1:15" ht="25.5" customHeight="1">
      <c r="A7" s="400" t="s">
        <v>182</v>
      </c>
      <c r="B7" s="401"/>
      <c r="C7" s="55" t="s">
        <v>183</v>
      </c>
      <c r="D7" s="55" t="s">
        <v>227</v>
      </c>
      <c r="E7" s="150" t="s">
        <v>528</v>
      </c>
      <c r="F7" s="151" t="s">
        <v>186</v>
      </c>
      <c r="G7" s="55" t="s">
        <v>185</v>
      </c>
      <c r="H7" s="55" t="s">
        <v>228</v>
      </c>
      <c r="I7" s="197" t="s">
        <v>528</v>
      </c>
    </row>
    <row r="8" spans="1:15" ht="32.25" customHeight="1">
      <c r="A8" s="388" t="s">
        <v>237</v>
      </c>
      <c r="B8" s="389"/>
      <c r="C8" s="112">
        <v>67540304</v>
      </c>
      <c r="D8" s="112">
        <v>67540304</v>
      </c>
      <c r="E8" s="114"/>
      <c r="F8" s="217"/>
      <c r="G8" s="218"/>
      <c r="H8" s="218"/>
      <c r="I8" s="219"/>
    </row>
    <row r="9" spans="1:15" ht="31.5" customHeight="1">
      <c r="A9" s="388" t="s">
        <v>249</v>
      </c>
      <c r="B9" s="389"/>
      <c r="C9" s="112"/>
      <c r="D9" s="112"/>
      <c r="E9" s="114"/>
      <c r="F9" s="355" t="s">
        <v>584</v>
      </c>
      <c r="G9" s="132">
        <v>85730000</v>
      </c>
      <c r="H9" s="164">
        <v>78695430</v>
      </c>
      <c r="I9" s="216">
        <f>H9-G9</f>
        <v>-7034570</v>
      </c>
      <c r="M9" s="137"/>
    </row>
    <row r="10" spans="1:15" ht="31.5" customHeight="1">
      <c r="A10" s="388" t="s">
        <v>246</v>
      </c>
      <c r="B10" s="389"/>
      <c r="C10" s="112">
        <v>30000000</v>
      </c>
      <c r="D10" s="132">
        <v>28350000</v>
      </c>
      <c r="E10" s="198">
        <f>D10-C10</f>
        <v>-1650000</v>
      </c>
      <c r="F10" s="152" t="s">
        <v>585</v>
      </c>
      <c r="G10" s="132">
        <v>189900000</v>
      </c>
      <c r="H10" s="215">
        <v>164718000</v>
      </c>
      <c r="I10" s="216">
        <f t="shared" ref="I10:I20" si="0">H10-G10</f>
        <v>-25182000</v>
      </c>
    </row>
    <row r="11" spans="1:15" ht="41.25" customHeight="1">
      <c r="A11" s="390" t="s">
        <v>497</v>
      </c>
      <c r="B11" s="34" t="s">
        <v>81</v>
      </c>
      <c r="C11" s="20">
        <v>358000000</v>
      </c>
      <c r="D11" s="164">
        <v>360930000</v>
      </c>
      <c r="E11" s="198">
        <f t="shared" ref="E11:E17" si="1">D11-C11</f>
        <v>2930000</v>
      </c>
      <c r="F11" s="152" t="s">
        <v>586</v>
      </c>
      <c r="G11" s="132">
        <v>102604000</v>
      </c>
      <c r="H11" s="215">
        <v>98857340</v>
      </c>
      <c r="I11" s="216">
        <f t="shared" si="0"/>
        <v>-3746660</v>
      </c>
      <c r="O11" s="126"/>
    </row>
    <row r="12" spans="1:15" ht="47.45" customHeight="1">
      <c r="A12" s="391"/>
      <c r="B12" s="259" t="s">
        <v>409</v>
      </c>
      <c r="C12" s="205">
        <v>80800000</v>
      </c>
      <c r="D12" s="164">
        <v>41620000</v>
      </c>
      <c r="E12" s="198">
        <f t="shared" si="1"/>
        <v>-39180000</v>
      </c>
      <c r="F12" s="152" t="s">
        <v>587</v>
      </c>
      <c r="G12" s="132">
        <v>99500000</v>
      </c>
      <c r="H12" s="215">
        <v>127313480</v>
      </c>
      <c r="I12" s="216">
        <f t="shared" si="0"/>
        <v>27813480</v>
      </c>
    </row>
    <row r="13" spans="1:15" ht="47.45" customHeight="1">
      <c r="A13" s="391"/>
      <c r="B13" s="33" t="s">
        <v>353</v>
      </c>
      <c r="C13" s="20">
        <v>90000000</v>
      </c>
      <c r="D13" s="164">
        <v>115135000</v>
      </c>
      <c r="E13" s="198">
        <f>D13-C13</f>
        <v>25135000</v>
      </c>
      <c r="F13" s="152" t="s">
        <v>588</v>
      </c>
      <c r="G13" s="19">
        <v>403662000</v>
      </c>
      <c r="H13" s="258">
        <v>343985400</v>
      </c>
      <c r="I13" s="216">
        <f t="shared" si="0"/>
        <v>-59676600</v>
      </c>
    </row>
    <row r="14" spans="1:15" ht="39.75" customHeight="1">
      <c r="A14" s="392"/>
      <c r="B14" s="34" t="s">
        <v>55</v>
      </c>
      <c r="C14" s="20">
        <f>SUM(C11:C13)</f>
        <v>528800000</v>
      </c>
      <c r="D14" s="20">
        <f>SUM(D11:D13)</f>
        <v>517685000</v>
      </c>
      <c r="E14" s="198">
        <f t="shared" si="1"/>
        <v>-11115000</v>
      </c>
      <c r="F14" s="304" t="s">
        <v>589</v>
      </c>
      <c r="G14" s="276">
        <v>37974000</v>
      </c>
      <c r="H14" s="293">
        <v>28214190</v>
      </c>
      <c r="I14" s="294">
        <f t="shared" si="0"/>
        <v>-9759810</v>
      </c>
    </row>
    <row r="15" spans="1:15" ht="47.1" customHeight="1">
      <c r="A15" s="388" t="s">
        <v>498</v>
      </c>
      <c r="B15" s="389"/>
      <c r="C15" s="112">
        <v>313662000</v>
      </c>
      <c r="D15" s="223">
        <v>283985400</v>
      </c>
      <c r="E15" s="198">
        <f t="shared" si="1"/>
        <v>-29676600</v>
      </c>
      <c r="F15" s="295"/>
      <c r="G15" s="346"/>
      <c r="H15" s="346"/>
      <c r="I15" s="294"/>
    </row>
    <row r="16" spans="1:15" ht="42" customHeight="1">
      <c r="A16" s="388" t="s">
        <v>247</v>
      </c>
      <c r="B16" s="389"/>
      <c r="C16" s="112">
        <v>3000000</v>
      </c>
      <c r="D16" s="223">
        <v>2717076</v>
      </c>
      <c r="E16" s="114">
        <f t="shared" si="1"/>
        <v>-282924</v>
      </c>
      <c r="F16" s="307"/>
      <c r="G16" s="308"/>
      <c r="H16" s="252"/>
      <c r="I16" s="277"/>
    </row>
    <row r="17" spans="1:17" ht="43.5" customHeight="1">
      <c r="A17" s="388" t="s">
        <v>583</v>
      </c>
      <c r="B17" s="389"/>
      <c r="C17" s="275">
        <v>500000</v>
      </c>
      <c r="D17" s="275">
        <v>562790</v>
      </c>
      <c r="E17" s="198">
        <f t="shared" si="1"/>
        <v>62790</v>
      </c>
      <c r="F17" s="278"/>
      <c r="G17" s="252"/>
      <c r="H17" s="279"/>
      <c r="I17" s="277"/>
    </row>
    <row r="18" spans="1:17" ht="27" customHeight="1">
      <c r="A18" s="384" t="s">
        <v>238</v>
      </c>
      <c r="B18" s="385"/>
      <c r="C18" s="115">
        <f>C10+C14+C15+C16+C17</f>
        <v>875962000</v>
      </c>
      <c r="D18" s="115">
        <f>D10+D14+D15+D16+D17</f>
        <v>833300266</v>
      </c>
      <c r="E18" s="115">
        <f>E10+E14+E15+E16+E17</f>
        <v>-42661734</v>
      </c>
      <c r="F18" s="154" t="s">
        <v>431</v>
      </c>
      <c r="G18" s="155">
        <f>SUM(G9:G15)</f>
        <v>919370000</v>
      </c>
      <c r="H18" s="155">
        <f>SUM(H9:H14)</f>
        <v>841783840</v>
      </c>
      <c r="I18" s="216">
        <f>H18-G18</f>
        <v>-77586160</v>
      </c>
      <c r="N18" s="3">
        <f>D18-H18</f>
        <v>-8483574</v>
      </c>
    </row>
    <row r="19" spans="1:17" ht="31.5" customHeight="1">
      <c r="A19" s="386"/>
      <c r="B19" s="387"/>
      <c r="C19" s="220"/>
      <c r="D19" s="221"/>
      <c r="E19" s="222"/>
      <c r="F19" s="159" t="s">
        <v>239</v>
      </c>
      <c r="G19" s="155">
        <f>C20-G18</f>
        <v>24132304</v>
      </c>
      <c r="H19" s="155">
        <f>D20-H18</f>
        <v>59056730</v>
      </c>
      <c r="I19" s="216">
        <f t="shared" si="0"/>
        <v>34924426</v>
      </c>
      <c r="N19" s="3"/>
      <c r="O19" s="133"/>
      <c r="Q19" s="3"/>
    </row>
    <row r="20" spans="1:17" ht="37.5" customHeight="1" thickBot="1">
      <c r="A20" s="393" t="s">
        <v>240</v>
      </c>
      <c r="B20" s="394"/>
      <c r="C20" s="199">
        <f>C18+C8</f>
        <v>943502304</v>
      </c>
      <c r="D20" s="199">
        <f>D18+D8</f>
        <v>900840570</v>
      </c>
      <c r="E20" s="199">
        <f>E18+E8</f>
        <v>-42661734</v>
      </c>
      <c r="F20" s="200" t="s">
        <v>240</v>
      </c>
      <c r="G20" s="201">
        <f>G18+G19</f>
        <v>943502304</v>
      </c>
      <c r="H20" s="201">
        <f>H18+H19</f>
        <v>900840570</v>
      </c>
      <c r="I20" s="280">
        <f t="shared" si="0"/>
        <v>-42661734</v>
      </c>
      <c r="N20" s="3"/>
      <c r="O20" s="3"/>
      <c r="P20" s="137">
        <f>D20-H20</f>
        <v>0</v>
      </c>
    </row>
    <row r="21" spans="1:17" ht="17.25" thickTop="1">
      <c r="C21" s="32"/>
      <c r="D21" s="32"/>
      <c r="G21" s="25"/>
      <c r="H21" s="25"/>
      <c r="I21" s="25"/>
    </row>
    <row r="22" spans="1:17" ht="60.75" customHeight="1">
      <c r="M22" s="3"/>
      <c r="N22" s="3"/>
    </row>
    <row r="23" spans="1:17" ht="15.75" customHeight="1"/>
    <row r="24" spans="1:17" ht="29.25" hidden="1" customHeight="1"/>
    <row r="25" spans="1:17" ht="8.25" customHeight="1"/>
    <row r="26" spans="1:17" ht="62.25" customHeight="1"/>
    <row r="27" spans="1:17" ht="35.25" customHeight="1"/>
    <row r="28" spans="1:17" ht="35.25" customHeight="1"/>
    <row r="29" spans="1:17" ht="35.25" customHeight="1"/>
    <row r="30" spans="1:17" ht="35.25" customHeight="1"/>
    <row r="31" spans="1:17" ht="35.25" customHeight="1"/>
    <row r="32" spans="1:17" ht="35.25" customHeight="1"/>
    <row r="33" ht="35.25" customHeight="1"/>
    <row r="34" ht="35.25" customHeight="1"/>
    <row r="35" ht="35.25" customHeight="1"/>
    <row r="36" ht="35.25" customHeight="1"/>
    <row r="37" ht="35.25" customHeight="1"/>
    <row r="38" ht="35.25" customHeight="1"/>
    <row r="39" ht="35.25" customHeight="1"/>
  </sheetData>
  <mergeCells count="16">
    <mergeCell ref="A20:B20"/>
    <mergeCell ref="A15:B15"/>
    <mergeCell ref="A16:B16"/>
    <mergeCell ref="A1:E1"/>
    <mergeCell ref="A6:E6"/>
    <mergeCell ref="A3:D3"/>
    <mergeCell ref="A7:B7"/>
    <mergeCell ref="A8:B8"/>
    <mergeCell ref="A2:D2"/>
    <mergeCell ref="A17:B17"/>
    <mergeCell ref="F6:I6"/>
    <mergeCell ref="A18:B18"/>
    <mergeCell ref="A19:B19"/>
    <mergeCell ref="A9:B9"/>
    <mergeCell ref="A10:B10"/>
    <mergeCell ref="A11:A1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horizontalDpi="4294967293" r:id="rId1"/>
  <headerFooter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1"/>
  <sheetViews>
    <sheetView topLeftCell="A4" workbookViewId="0">
      <selection activeCell="I11" sqref="I11"/>
    </sheetView>
  </sheetViews>
  <sheetFormatPr defaultRowHeight="16.5"/>
  <cols>
    <col min="1" max="1" width="2.75" customWidth="1"/>
    <col min="2" max="3" width="9.625" customWidth="1"/>
    <col min="4" max="5" width="9.375" customWidth="1"/>
    <col min="6" max="6" width="12.625" customWidth="1"/>
    <col min="7" max="8" width="11.875" customWidth="1"/>
    <col min="9" max="9" width="18.625" customWidth="1"/>
    <col min="10" max="10" width="11.875" bestFit="1" customWidth="1"/>
    <col min="11" max="12" width="13" bestFit="1" customWidth="1"/>
    <col min="13" max="13" width="9.5" bestFit="1" customWidth="1"/>
  </cols>
  <sheetData>
    <row r="1" spans="2:13" ht="17.25">
      <c r="B1" s="240" t="s">
        <v>119</v>
      </c>
    </row>
    <row r="2" spans="2:13">
      <c r="I2" s="53" t="s">
        <v>90</v>
      </c>
    </row>
    <row r="3" spans="2:13" ht="33.75" customHeight="1">
      <c r="B3" s="56" t="s">
        <v>1</v>
      </c>
      <c r="C3" s="56" t="s">
        <v>2</v>
      </c>
      <c r="D3" s="56" t="s">
        <v>3</v>
      </c>
      <c r="E3" s="56" t="s">
        <v>184</v>
      </c>
      <c r="F3" s="57" t="s">
        <v>183</v>
      </c>
      <c r="G3" s="57" t="s">
        <v>230</v>
      </c>
      <c r="H3" s="56" t="s">
        <v>159</v>
      </c>
      <c r="I3" s="56" t="s">
        <v>0</v>
      </c>
    </row>
    <row r="4" spans="2:13" ht="36" customHeight="1">
      <c r="B4" s="15" t="s">
        <v>5</v>
      </c>
      <c r="C4" s="15"/>
      <c r="D4" s="15"/>
      <c r="E4" s="15"/>
      <c r="F4" s="202">
        <f>수지총괄!C8</f>
        <v>67540304</v>
      </c>
      <c r="G4" s="155">
        <f>F4</f>
        <v>67540304</v>
      </c>
      <c r="H4" s="239">
        <f>G4-F4</f>
        <v>0</v>
      </c>
      <c r="I4" s="22" t="s">
        <v>590</v>
      </c>
    </row>
    <row r="5" spans="2:13" ht="36" customHeight="1">
      <c r="B5" s="15" t="s">
        <v>423</v>
      </c>
      <c r="C5" s="15"/>
      <c r="D5" s="15"/>
      <c r="E5" s="15"/>
      <c r="F5" s="204"/>
      <c r="G5" s="112"/>
      <c r="H5" s="239"/>
      <c r="I5" s="5"/>
    </row>
    <row r="6" spans="2:13" ht="45" customHeight="1">
      <c r="B6" s="414"/>
      <c r="C6" s="106" t="s">
        <v>229</v>
      </c>
      <c r="D6" s="105" t="s">
        <v>38</v>
      </c>
      <c r="E6" s="125" t="s">
        <v>443</v>
      </c>
      <c r="F6" s="202">
        <f>수지총괄!C10</f>
        <v>30000000</v>
      </c>
      <c r="G6" s="282">
        <v>28350000</v>
      </c>
      <c r="H6" s="239">
        <f t="shared" ref="H6:H15" si="0">G6-F6</f>
        <v>-1650000</v>
      </c>
      <c r="I6" s="5" t="s">
        <v>312</v>
      </c>
    </row>
    <row r="7" spans="2:13" ht="45" customHeight="1">
      <c r="B7" s="415"/>
      <c r="C7" s="408" t="s">
        <v>354</v>
      </c>
      <c r="D7" s="411" t="s">
        <v>232</v>
      </c>
      <c r="E7" s="8" t="s">
        <v>81</v>
      </c>
      <c r="F7" s="156">
        <f>수지총괄!C11</f>
        <v>358000000</v>
      </c>
      <c r="G7" s="164">
        <v>360930000</v>
      </c>
      <c r="H7" s="281">
        <f t="shared" si="0"/>
        <v>2930000</v>
      </c>
      <c r="I7" s="5" t="s">
        <v>572</v>
      </c>
      <c r="K7" s="137"/>
    </row>
    <row r="8" spans="2:13" ht="30" customHeight="1">
      <c r="B8" s="415"/>
      <c r="C8" s="409"/>
      <c r="D8" s="412"/>
      <c r="E8" s="8" t="s">
        <v>231</v>
      </c>
      <c r="F8" s="167">
        <f>수지총괄!C12</f>
        <v>80800000</v>
      </c>
      <c r="G8" s="164">
        <v>41620000</v>
      </c>
      <c r="H8" s="281">
        <f t="shared" si="0"/>
        <v>-39180000</v>
      </c>
      <c r="I8" s="131" t="s">
        <v>529</v>
      </c>
      <c r="L8" s="137"/>
    </row>
    <row r="9" spans="2:13" ht="41.25" customHeight="1">
      <c r="B9" s="415"/>
      <c r="C9" s="409"/>
      <c r="D9" s="412"/>
      <c r="E9" s="109" t="s">
        <v>482</v>
      </c>
      <c r="F9" s="203">
        <f>수지총괄!C13</f>
        <v>90000000</v>
      </c>
      <c r="G9" s="164">
        <v>115135000</v>
      </c>
      <c r="H9" s="281">
        <f t="shared" si="0"/>
        <v>25135000</v>
      </c>
      <c r="I9" s="131" t="s">
        <v>530</v>
      </c>
    </row>
    <row r="10" spans="2:13" ht="45" customHeight="1">
      <c r="B10" s="415"/>
      <c r="C10" s="410"/>
      <c r="D10" s="413"/>
      <c r="E10" s="125" t="s">
        <v>410</v>
      </c>
      <c r="F10" s="202">
        <f>SUM(F7:F9)</f>
        <v>528800000</v>
      </c>
      <c r="G10" s="202">
        <f>SUM(G7:G9)</f>
        <v>517685000</v>
      </c>
      <c r="H10" s="239">
        <f>G10-F10</f>
        <v>-11115000</v>
      </c>
      <c r="I10" s="5"/>
    </row>
    <row r="11" spans="2:13" ht="42.75" customHeight="1">
      <c r="B11" s="415"/>
      <c r="C11" s="260" t="s">
        <v>499</v>
      </c>
      <c r="D11" s="35" t="s">
        <v>500</v>
      </c>
      <c r="E11" s="35" t="s">
        <v>241</v>
      </c>
      <c r="F11" s="202">
        <f>수지총괄!C15</f>
        <v>313662000</v>
      </c>
      <c r="G11" s="283">
        <v>283985400</v>
      </c>
      <c r="H11" s="239">
        <f t="shared" si="0"/>
        <v>-29676600</v>
      </c>
      <c r="I11" s="350" t="s">
        <v>571</v>
      </c>
      <c r="M11" s="4"/>
    </row>
    <row r="12" spans="2:13" ht="60" customHeight="1">
      <c r="B12" s="415"/>
      <c r="C12" s="260" t="s">
        <v>117</v>
      </c>
      <c r="D12" s="35" t="s">
        <v>6</v>
      </c>
      <c r="E12" s="8" t="s">
        <v>255</v>
      </c>
      <c r="F12" s="202">
        <f>수지총괄!C16</f>
        <v>3000000</v>
      </c>
      <c r="G12" s="283">
        <v>2717076</v>
      </c>
      <c r="H12" s="239">
        <f t="shared" si="0"/>
        <v>-282924</v>
      </c>
      <c r="I12" s="350" t="s">
        <v>531</v>
      </c>
    </row>
    <row r="13" spans="2:13" ht="41.25" customHeight="1">
      <c r="B13" s="416"/>
      <c r="C13" s="359" t="s">
        <v>592</v>
      </c>
      <c r="D13" s="356" t="s">
        <v>593</v>
      </c>
      <c r="E13" s="351" t="s">
        <v>591</v>
      </c>
      <c r="F13" s="284">
        <v>500000</v>
      </c>
      <c r="G13" s="284">
        <v>562790</v>
      </c>
      <c r="H13" s="239">
        <f t="shared" si="0"/>
        <v>62790</v>
      </c>
      <c r="I13" s="5"/>
    </row>
    <row r="14" spans="2:13" ht="35.25" customHeight="1">
      <c r="B14" s="405" t="s">
        <v>432</v>
      </c>
      <c r="C14" s="406"/>
      <c r="D14" s="406"/>
      <c r="E14" s="407"/>
      <c r="F14" s="204">
        <f>F6+F10+F11+F12+F13</f>
        <v>875962000</v>
      </c>
      <c r="G14" s="204">
        <f>G6+G10+G11+G12+G13</f>
        <v>833300266</v>
      </c>
      <c r="H14" s="239">
        <f>G14-F14</f>
        <v>-42661734</v>
      </c>
      <c r="I14" s="5"/>
      <c r="K14" s="137"/>
    </row>
    <row r="15" spans="2:13" ht="35.25" customHeight="1">
      <c r="B15" s="402" t="s">
        <v>400</v>
      </c>
      <c r="C15" s="403"/>
      <c r="D15" s="403"/>
      <c r="E15" s="404"/>
      <c r="F15" s="58">
        <f>수지총괄!C20</f>
        <v>943502304</v>
      </c>
      <c r="G15" s="58">
        <f>수지총괄!D20</f>
        <v>900840570</v>
      </c>
      <c r="H15" s="239">
        <f t="shared" si="0"/>
        <v>-42661734</v>
      </c>
      <c r="I15" s="59"/>
    </row>
    <row r="16" spans="2:13">
      <c r="C16" s="171"/>
      <c r="G16" s="162"/>
      <c r="H16" s="3"/>
    </row>
    <row r="17" spans="3:7">
      <c r="C17" s="171"/>
      <c r="D17" s="133"/>
      <c r="F17" s="133"/>
    </row>
    <row r="18" spans="3:7">
      <c r="C18" s="171"/>
      <c r="G18" s="162"/>
    </row>
    <row r="19" spans="3:7">
      <c r="G19" s="162"/>
    </row>
    <row r="21" spans="3:7">
      <c r="C21" s="162"/>
      <c r="G21" s="162"/>
    </row>
  </sheetData>
  <mergeCells count="5">
    <mergeCell ref="B15:E15"/>
    <mergeCell ref="B14:E14"/>
    <mergeCell ref="C7:C10"/>
    <mergeCell ref="D7:D10"/>
    <mergeCell ref="B6:B1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horizontalDpi="4294967293" r:id="rId1"/>
  <headerFooter>
    <oddFooter>&amp;C4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2"/>
  <sheetViews>
    <sheetView topLeftCell="A6" workbookViewId="0">
      <selection activeCell="G10" sqref="G10"/>
    </sheetView>
  </sheetViews>
  <sheetFormatPr defaultRowHeight="16.5"/>
  <cols>
    <col min="1" max="1" width="0.125" customWidth="1"/>
    <col min="2" max="2" width="7" customWidth="1"/>
    <col min="3" max="3" width="8" customWidth="1"/>
    <col min="4" max="4" width="9.25" customWidth="1"/>
    <col min="5" max="5" width="14.75" customWidth="1"/>
    <col min="6" max="7" width="12.5" customWidth="1"/>
    <col min="8" max="8" width="15.375" customWidth="1"/>
    <col min="9" max="9" width="32.25" customWidth="1"/>
  </cols>
  <sheetData>
    <row r="1" spans="2:9" ht="38.25" customHeight="1"/>
    <row r="2" spans="2:9" ht="31.5" customHeight="1">
      <c r="B2" s="27" t="s">
        <v>601</v>
      </c>
    </row>
    <row r="3" spans="2:9" ht="29.25" customHeight="1">
      <c r="I3" s="53" t="s">
        <v>121</v>
      </c>
    </row>
    <row r="4" spans="2:9" ht="39.75" customHeight="1">
      <c r="B4" s="56" t="s">
        <v>165</v>
      </c>
      <c r="C4" s="56" t="s">
        <v>166</v>
      </c>
      <c r="D4" s="56" t="s">
        <v>167</v>
      </c>
      <c r="E4" s="56" t="s">
        <v>168</v>
      </c>
      <c r="F4" s="57" t="s">
        <v>169</v>
      </c>
      <c r="G4" s="57" t="s">
        <v>170</v>
      </c>
      <c r="H4" s="56" t="s">
        <v>159</v>
      </c>
      <c r="I4" s="57" t="s">
        <v>248</v>
      </c>
    </row>
    <row r="5" spans="2:9" ht="166.5" customHeight="1">
      <c r="B5" s="211" t="s">
        <v>122</v>
      </c>
      <c r="C5" s="344" t="s">
        <v>123</v>
      </c>
      <c r="D5" s="107" t="s">
        <v>532</v>
      </c>
      <c r="E5" s="107" t="s">
        <v>533</v>
      </c>
      <c r="F5" s="187">
        <v>70000000</v>
      </c>
      <c r="G5" s="73">
        <v>67450490</v>
      </c>
      <c r="H5" s="73">
        <f>G5-F5</f>
        <v>-2549510</v>
      </c>
      <c r="I5" s="241" t="s">
        <v>594</v>
      </c>
    </row>
    <row r="6" spans="2:9" ht="90" customHeight="1">
      <c r="B6" s="300"/>
      <c r="C6" s="298"/>
      <c r="D6" s="225" t="s">
        <v>124</v>
      </c>
      <c r="E6" s="107" t="s">
        <v>444</v>
      </c>
      <c r="F6" s="73">
        <v>1880000</v>
      </c>
      <c r="G6" s="73">
        <v>35200</v>
      </c>
      <c r="H6" s="73">
        <f t="shared" ref="H6:H10" si="0">G6-F6</f>
        <v>-1844800</v>
      </c>
      <c r="I6" s="241" t="s">
        <v>573</v>
      </c>
    </row>
    <row r="7" spans="2:9" ht="90" customHeight="1">
      <c r="B7" s="300"/>
      <c r="C7" s="298"/>
      <c r="D7" s="225" t="s">
        <v>311</v>
      </c>
      <c r="E7" s="107" t="s">
        <v>313</v>
      </c>
      <c r="F7" s="73">
        <v>11250000</v>
      </c>
      <c r="G7" s="73">
        <v>9856400</v>
      </c>
      <c r="H7" s="73">
        <f t="shared" ref="H7" si="1">G7-F7</f>
        <v>-1393600</v>
      </c>
      <c r="I7" s="241" t="s">
        <v>595</v>
      </c>
    </row>
    <row r="8" spans="2:9" ht="63.75" customHeight="1">
      <c r="B8" s="300"/>
      <c r="C8" s="298"/>
      <c r="D8" s="107" t="s">
        <v>445</v>
      </c>
      <c r="E8" s="107" t="s">
        <v>536</v>
      </c>
      <c r="F8" s="73">
        <v>1500000</v>
      </c>
      <c r="G8" s="73">
        <v>438340</v>
      </c>
      <c r="H8" s="73">
        <f t="shared" si="0"/>
        <v>-1061660</v>
      </c>
      <c r="I8" s="241" t="s">
        <v>596</v>
      </c>
    </row>
    <row r="9" spans="2:9" ht="90" customHeight="1">
      <c r="B9" s="301"/>
      <c r="C9" s="299"/>
      <c r="D9" s="225" t="s">
        <v>125</v>
      </c>
      <c r="E9" s="107" t="s">
        <v>314</v>
      </c>
      <c r="F9" s="73">
        <v>1100000</v>
      </c>
      <c r="G9" s="187">
        <v>915000</v>
      </c>
      <c r="H9" s="73">
        <f t="shared" si="0"/>
        <v>-185000</v>
      </c>
      <c r="I9" s="241" t="s">
        <v>597</v>
      </c>
    </row>
    <row r="10" spans="2:9" ht="39" customHeight="1">
      <c r="B10" s="402" t="s">
        <v>219</v>
      </c>
      <c r="C10" s="403"/>
      <c r="D10" s="403"/>
      <c r="E10" s="404"/>
      <c r="F10" s="189">
        <f>SUM(F5:F9)</f>
        <v>85730000</v>
      </c>
      <c r="G10" s="189">
        <f>SUM(G5:G9)</f>
        <v>78695430</v>
      </c>
      <c r="H10" s="67">
        <f t="shared" si="0"/>
        <v>-7034570</v>
      </c>
      <c r="I10" s="61"/>
    </row>
    <row r="11" spans="2:9">
      <c r="C11" s="171"/>
      <c r="G11" s="162"/>
    </row>
    <row r="12" spans="2:9">
      <c r="C12" s="171"/>
      <c r="F12" s="171"/>
      <c r="G12" s="162"/>
    </row>
    <row r="13" spans="2:9">
      <c r="C13" s="171"/>
    </row>
    <row r="14" spans="2:9">
      <c r="C14" s="171"/>
      <c r="G14" s="162"/>
    </row>
    <row r="15" spans="2:9">
      <c r="C15" s="171"/>
      <c r="G15" s="162"/>
    </row>
    <row r="16" spans="2:9">
      <c r="G16" s="162"/>
    </row>
    <row r="17" spans="3:7">
      <c r="C17" s="171"/>
      <c r="G17" s="162"/>
    </row>
    <row r="18" spans="3:7">
      <c r="C18" s="171"/>
    </row>
    <row r="19" spans="3:7">
      <c r="C19" s="171"/>
      <c r="G19" s="162"/>
    </row>
    <row r="20" spans="3:7">
      <c r="G20" s="162"/>
    </row>
    <row r="22" spans="3:7">
      <c r="C22" s="162"/>
      <c r="G22" s="162"/>
    </row>
  </sheetData>
  <mergeCells count="1">
    <mergeCell ref="B10:E10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horizontalDpi="4294967293" r:id="rId1"/>
  <headerFooter>
    <oddFooter>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1"/>
  <sheetViews>
    <sheetView topLeftCell="A5" workbookViewId="0">
      <selection activeCell="G9" sqref="G9"/>
    </sheetView>
  </sheetViews>
  <sheetFormatPr defaultRowHeight="16.5"/>
  <cols>
    <col min="1" max="1" width="0.125" customWidth="1"/>
    <col min="2" max="2" width="7.25" customWidth="1"/>
    <col min="3" max="3" width="7.5" customWidth="1"/>
    <col min="4" max="4" width="11" customWidth="1"/>
    <col min="5" max="5" width="17.625" customWidth="1"/>
    <col min="6" max="6" width="12.625" customWidth="1"/>
    <col min="7" max="7" width="12.75" customWidth="1"/>
    <col min="8" max="8" width="15.625" customWidth="1"/>
    <col min="9" max="9" width="33.5" customWidth="1"/>
  </cols>
  <sheetData>
    <row r="1" spans="2:9" ht="37.5" customHeight="1"/>
    <row r="2" spans="2:9" ht="30" customHeight="1">
      <c r="B2" s="237" t="s">
        <v>602</v>
      </c>
      <c r="C2" s="27"/>
      <c r="D2" s="27"/>
    </row>
    <row r="3" spans="2:9" ht="28.5" customHeight="1">
      <c r="I3" s="53" t="s">
        <v>127</v>
      </c>
    </row>
    <row r="4" spans="2:9" s="23" customFormat="1" ht="44.25" customHeight="1">
      <c r="B4" s="56" t="s">
        <v>1</v>
      </c>
      <c r="C4" s="56" t="s">
        <v>2</v>
      </c>
      <c r="D4" s="56" t="s">
        <v>3</v>
      </c>
      <c r="E4" s="56" t="s">
        <v>14</v>
      </c>
      <c r="F4" s="57" t="s">
        <v>169</v>
      </c>
      <c r="G4" s="57" t="s">
        <v>170</v>
      </c>
      <c r="H4" s="56" t="s">
        <v>223</v>
      </c>
      <c r="I4" s="57" t="s">
        <v>248</v>
      </c>
    </row>
    <row r="5" spans="2:9" ht="144.75" customHeight="1">
      <c r="B5" s="417" t="s">
        <v>7</v>
      </c>
      <c r="C5" s="420" t="s">
        <v>8</v>
      </c>
      <c r="D5" s="420" t="s">
        <v>446</v>
      </c>
      <c r="E5" s="107" t="s">
        <v>537</v>
      </c>
      <c r="F5" s="73">
        <v>81000000</v>
      </c>
      <c r="G5" s="187">
        <v>69150000</v>
      </c>
      <c r="H5" s="73">
        <f>G5-F5</f>
        <v>-11850000</v>
      </c>
      <c r="I5" s="241" t="s">
        <v>598</v>
      </c>
    </row>
    <row r="6" spans="2:9" ht="110.25" customHeight="1">
      <c r="B6" s="418"/>
      <c r="C6" s="421"/>
      <c r="D6" s="421"/>
      <c r="E6" s="107" t="s">
        <v>538</v>
      </c>
      <c r="F6" s="73">
        <v>30000000</v>
      </c>
      <c r="G6" s="187">
        <v>20000000</v>
      </c>
      <c r="H6" s="73">
        <f>G6-F6</f>
        <v>-10000000</v>
      </c>
      <c r="I6" s="241" t="s">
        <v>599</v>
      </c>
    </row>
    <row r="7" spans="2:9" ht="110.25" customHeight="1">
      <c r="B7" s="418"/>
      <c r="C7" s="421"/>
      <c r="D7" s="421"/>
      <c r="E7" s="107" t="s">
        <v>539</v>
      </c>
      <c r="F7" s="73">
        <v>78500000</v>
      </c>
      <c r="G7" s="187">
        <v>75568000</v>
      </c>
      <c r="H7" s="73">
        <f t="shared" ref="H7:H9" si="0">G7-F7</f>
        <v>-2932000</v>
      </c>
      <c r="I7" s="241" t="s">
        <v>600</v>
      </c>
    </row>
    <row r="8" spans="2:9" ht="97.5" customHeight="1">
      <c r="B8" s="419"/>
      <c r="C8" s="422"/>
      <c r="D8" s="225" t="s">
        <v>10</v>
      </c>
      <c r="E8" s="107" t="s">
        <v>355</v>
      </c>
      <c r="F8" s="73">
        <v>400000</v>
      </c>
      <c r="G8" s="73">
        <v>0</v>
      </c>
      <c r="H8" s="73">
        <f t="shared" si="0"/>
        <v>-400000</v>
      </c>
      <c r="I8" s="241" t="s">
        <v>574</v>
      </c>
    </row>
    <row r="9" spans="2:9" ht="39.75" customHeight="1">
      <c r="B9" s="402" t="s">
        <v>36</v>
      </c>
      <c r="C9" s="403"/>
      <c r="D9" s="403"/>
      <c r="E9" s="404"/>
      <c r="F9" s="67">
        <f>SUM(F5:F8)</f>
        <v>189900000</v>
      </c>
      <c r="G9" s="67">
        <f>SUM(G5:G8)</f>
        <v>164718000</v>
      </c>
      <c r="H9" s="73">
        <f t="shared" si="0"/>
        <v>-25182000</v>
      </c>
      <c r="I9" s="61"/>
    </row>
    <row r="10" spans="2:9">
      <c r="D10" s="171"/>
      <c r="H10" s="162"/>
    </row>
    <row r="11" spans="2:9">
      <c r="D11" s="171"/>
      <c r="G11" s="171"/>
      <c r="H11" s="162"/>
      <c r="I11" t="s">
        <v>288</v>
      </c>
    </row>
    <row r="12" spans="2:9">
      <c r="D12" s="171"/>
    </row>
    <row r="13" spans="2:9">
      <c r="D13" s="171"/>
      <c r="H13" s="162"/>
    </row>
    <row r="14" spans="2:9">
      <c r="D14" s="171"/>
      <c r="H14" s="162"/>
    </row>
    <row r="15" spans="2:9">
      <c r="H15" s="162"/>
    </row>
    <row r="16" spans="2:9" ht="77.25" customHeight="1">
      <c r="D16" s="171"/>
      <c r="H16" s="162"/>
    </row>
    <row r="17" spans="4:8">
      <c r="D17" s="171"/>
    </row>
    <row r="18" spans="4:8">
      <c r="D18" s="171"/>
      <c r="H18" s="162"/>
    </row>
    <row r="19" spans="4:8">
      <c r="H19" s="162"/>
    </row>
    <row r="21" spans="4:8">
      <c r="D21" s="162"/>
      <c r="E21" t="s">
        <v>298</v>
      </c>
      <c r="H21" s="162"/>
    </row>
  </sheetData>
  <mergeCells count="4">
    <mergeCell ref="B9:E9"/>
    <mergeCell ref="B5:B8"/>
    <mergeCell ref="C5:C8"/>
    <mergeCell ref="D5:D7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horizontalDpi="4294967293" r:id="rId1"/>
  <headerFooter>
    <oddFooter>&amp;C6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18"/>
  <sheetViews>
    <sheetView topLeftCell="A4" workbookViewId="0">
      <selection activeCell="G8" sqref="G8"/>
    </sheetView>
  </sheetViews>
  <sheetFormatPr defaultRowHeight="16.5"/>
  <cols>
    <col min="1" max="1" width="2.75" customWidth="1"/>
    <col min="2" max="3" width="7" customWidth="1"/>
    <col min="4" max="4" width="6.75" customWidth="1"/>
    <col min="5" max="5" width="24.875" customWidth="1"/>
    <col min="6" max="6" width="13.25" customWidth="1"/>
    <col min="7" max="7" width="13" customWidth="1"/>
    <col min="8" max="8" width="15.5" customWidth="1"/>
    <col min="9" max="9" width="36.5" customWidth="1"/>
  </cols>
  <sheetData>
    <row r="1" spans="2:9" ht="38.25" customHeight="1"/>
    <row r="2" spans="2:9" ht="30.75" customHeight="1">
      <c r="B2" s="237" t="s">
        <v>603</v>
      </c>
      <c r="C2" s="27"/>
      <c r="D2" s="27"/>
    </row>
    <row r="3" spans="2:9" ht="28.5" customHeight="1">
      <c r="I3" s="53" t="s">
        <v>127</v>
      </c>
    </row>
    <row r="4" spans="2:9" s="23" customFormat="1" ht="44.25" customHeight="1">
      <c r="B4" s="56" t="s">
        <v>11</v>
      </c>
      <c r="C4" s="56" t="s">
        <v>2</v>
      </c>
      <c r="D4" s="56" t="s">
        <v>3</v>
      </c>
      <c r="E4" s="56" t="s">
        <v>14</v>
      </c>
      <c r="F4" s="57" t="s">
        <v>169</v>
      </c>
      <c r="G4" s="57" t="s">
        <v>170</v>
      </c>
      <c r="H4" s="56" t="s">
        <v>159</v>
      </c>
      <c r="I4" s="57" t="s">
        <v>248</v>
      </c>
    </row>
    <row r="5" spans="2:9" ht="237" customHeight="1">
      <c r="B5" s="426" t="s">
        <v>567</v>
      </c>
      <c r="C5" s="420" t="s">
        <v>568</v>
      </c>
      <c r="D5" s="420" t="s">
        <v>569</v>
      </c>
      <c r="E5" s="107" t="s">
        <v>651</v>
      </c>
      <c r="F5" s="73">
        <v>61600000</v>
      </c>
      <c r="G5" s="73">
        <v>60353060</v>
      </c>
      <c r="H5" s="243">
        <f t="shared" ref="H5:H6" si="0">G5-F5</f>
        <v>-1246940</v>
      </c>
      <c r="I5" s="241" t="s">
        <v>654</v>
      </c>
    </row>
    <row r="6" spans="2:9" ht="134.44999999999999" customHeight="1">
      <c r="B6" s="427"/>
      <c r="C6" s="422"/>
      <c r="D6" s="422"/>
      <c r="E6" s="343" t="s">
        <v>540</v>
      </c>
      <c r="F6" s="73">
        <v>39504000</v>
      </c>
      <c r="G6" s="73">
        <v>38504280</v>
      </c>
      <c r="H6" s="243">
        <f t="shared" si="0"/>
        <v>-999720</v>
      </c>
      <c r="I6" s="241" t="s">
        <v>604</v>
      </c>
    </row>
    <row r="7" spans="2:9" ht="48.75" customHeight="1">
      <c r="B7" s="357"/>
      <c r="C7" s="354"/>
      <c r="D7" s="354"/>
      <c r="E7" s="353" t="s">
        <v>605</v>
      </c>
      <c r="F7" s="73">
        <v>1500000</v>
      </c>
      <c r="G7" s="73">
        <v>0</v>
      </c>
      <c r="H7" s="243">
        <f>G7-F7</f>
        <v>-1500000</v>
      </c>
      <c r="I7" s="241" t="s">
        <v>606</v>
      </c>
    </row>
    <row r="8" spans="2:9" ht="40.5" customHeight="1">
      <c r="B8" s="423" t="s">
        <v>36</v>
      </c>
      <c r="C8" s="424"/>
      <c r="D8" s="424"/>
      <c r="E8" s="425"/>
      <c r="F8" s="75">
        <f>SUM(F5:F7)</f>
        <v>102604000</v>
      </c>
      <c r="G8" s="75">
        <f>SUM(G5:G6)</f>
        <v>98857340</v>
      </c>
      <c r="H8" s="75">
        <f>SUM(H5:H7)</f>
        <v>-3746660</v>
      </c>
      <c r="I8" s="61"/>
    </row>
    <row r="9" spans="2:9">
      <c r="D9" s="171"/>
    </row>
    <row r="10" spans="2:9">
      <c r="D10" s="171"/>
      <c r="H10" s="162"/>
    </row>
    <row r="11" spans="2:9" ht="45.75" customHeight="1">
      <c r="D11" s="171"/>
      <c r="H11" s="162"/>
    </row>
    <row r="12" spans="2:9">
      <c r="H12" s="162"/>
    </row>
    <row r="13" spans="2:9">
      <c r="D13" s="171"/>
      <c r="H13" s="162"/>
    </row>
    <row r="14" spans="2:9">
      <c r="D14" s="171"/>
    </row>
    <row r="15" spans="2:9">
      <c r="D15" s="171"/>
      <c r="H15" s="162"/>
    </row>
    <row r="16" spans="2:9">
      <c r="H16" s="162"/>
    </row>
    <row r="18" spans="4:8">
      <c r="D18" s="162"/>
      <c r="H18" s="162"/>
    </row>
  </sheetData>
  <mergeCells count="4">
    <mergeCell ref="B8:E8"/>
    <mergeCell ref="B5:B6"/>
    <mergeCell ref="C5:C6"/>
    <mergeCell ref="D5:D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horizontalDpi="4294967293" r:id="rId1"/>
  <headerFooter>
    <oddFooter>&amp;C7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0"/>
  <sheetViews>
    <sheetView topLeftCell="A5" workbookViewId="0">
      <selection activeCell="G10" sqref="G10"/>
    </sheetView>
  </sheetViews>
  <sheetFormatPr defaultRowHeight="16.5"/>
  <cols>
    <col min="1" max="1" width="2.75" customWidth="1"/>
    <col min="2" max="3" width="7" customWidth="1"/>
    <col min="4" max="4" width="6.75" customWidth="1"/>
    <col min="5" max="5" width="24.875" customWidth="1"/>
    <col min="6" max="6" width="13.25" customWidth="1"/>
    <col min="7" max="7" width="13" customWidth="1"/>
    <col min="8" max="8" width="15.5" customWidth="1"/>
    <col min="9" max="9" width="36.5" customWidth="1"/>
  </cols>
  <sheetData>
    <row r="1" spans="2:9" ht="38.25" customHeight="1"/>
    <row r="2" spans="2:9" ht="30.75" customHeight="1">
      <c r="B2" s="237" t="s">
        <v>607</v>
      </c>
      <c r="C2" s="27"/>
      <c r="D2" s="27"/>
    </row>
    <row r="3" spans="2:9" ht="28.5" customHeight="1">
      <c r="I3" s="53" t="s">
        <v>127</v>
      </c>
    </row>
    <row r="4" spans="2:9" s="23" customFormat="1" ht="44.25" customHeight="1">
      <c r="B4" s="56" t="s">
        <v>165</v>
      </c>
      <c r="C4" s="56" t="s">
        <v>166</v>
      </c>
      <c r="D4" s="56" t="s">
        <v>167</v>
      </c>
      <c r="E4" s="56" t="s">
        <v>168</v>
      </c>
      <c r="F4" s="57" t="s">
        <v>169</v>
      </c>
      <c r="G4" s="57" t="s">
        <v>170</v>
      </c>
      <c r="H4" s="56" t="s">
        <v>223</v>
      </c>
      <c r="I4" s="57" t="s">
        <v>248</v>
      </c>
    </row>
    <row r="5" spans="2:9" s="23" customFormat="1" ht="120" customHeight="1">
      <c r="B5" s="426" t="s">
        <v>7</v>
      </c>
      <c r="C5" s="420" t="s">
        <v>462</v>
      </c>
      <c r="D5" s="420" t="s">
        <v>71</v>
      </c>
      <c r="E5" s="296" t="s">
        <v>534</v>
      </c>
      <c r="F5" s="73">
        <v>3500000</v>
      </c>
      <c r="G5" s="229">
        <v>1786480</v>
      </c>
      <c r="H5" s="243">
        <f t="shared" ref="H5:H9" si="0">G5-F5</f>
        <v>-1713520</v>
      </c>
      <c r="I5" s="242" t="s">
        <v>608</v>
      </c>
    </row>
    <row r="6" spans="2:9" ht="82.5" customHeight="1">
      <c r="B6" s="428"/>
      <c r="C6" s="421"/>
      <c r="D6" s="421"/>
      <c r="E6" s="107" t="s">
        <v>463</v>
      </c>
      <c r="F6" s="73">
        <v>25000000</v>
      </c>
      <c r="G6" s="73">
        <v>25000000</v>
      </c>
      <c r="H6" s="243">
        <f t="shared" si="0"/>
        <v>0</v>
      </c>
      <c r="I6" s="241" t="s">
        <v>609</v>
      </c>
    </row>
    <row r="7" spans="2:9" ht="81" customHeight="1">
      <c r="B7" s="428"/>
      <c r="C7" s="421"/>
      <c r="D7" s="421"/>
      <c r="E7" s="107" t="s">
        <v>464</v>
      </c>
      <c r="F7" s="73">
        <v>30000000</v>
      </c>
      <c r="G7" s="73">
        <v>40000000</v>
      </c>
      <c r="H7" s="243">
        <f t="shared" si="0"/>
        <v>10000000</v>
      </c>
      <c r="I7" s="241" t="s">
        <v>576</v>
      </c>
    </row>
    <row r="8" spans="2:9" ht="81" customHeight="1">
      <c r="B8" s="428"/>
      <c r="C8" s="421"/>
      <c r="D8" s="421"/>
      <c r="E8" s="107" t="s">
        <v>535</v>
      </c>
      <c r="F8" s="73">
        <v>40000000</v>
      </c>
      <c r="G8" s="73">
        <v>59900000</v>
      </c>
      <c r="H8" s="243">
        <f t="shared" si="0"/>
        <v>19900000</v>
      </c>
      <c r="I8" s="241" t="s">
        <v>575</v>
      </c>
    </row>
    <row r="9" spans="2:9" ht="87.75" customHeight="1">
      <c r="B9" s="427"/>
      <c r="C9" s="422"/>
      <c r="D9" s="422"/>
      <c r="E9" s="343" t="s">
        <v>10</v>
      </c>
      <c r="F9" s="73">
        <v>1000000</v>
      </c>
      <c r="G9" s="73">
        <v>627000</v>
      </c>
      <c r="H9" s="243">
        <f t="shared" si="0"/>
        <v>-373000</v>
      </c>
      <c r="I9" s="241" t="s">
        <v>541</v>
      </c>
    </row>
    <row r="10" spans="2:9" ht="40.5" customHeight="1">
      <c r="B10" s="423" t="s">
        <v>219</v>
      </c>
      <c r="C10" s="424"/>
      <c r="D10" s="424"/>
      <c r="E10" s="425"/>
      <c r="F10" s="75">
        <f>SUM(F5:F9)</f>
        <v>99500000</v>
      </c>
      <c r="G10" s="75">
        <f>SUM(G5:G9)</f>
        <v>127313480</v>
      </c>
      <c r="H10" s="75">
        <f>SUM(H5:H9)</f>
        <v>27813480</v>
      </c>
      <c r="I10" s="61"/>
    </row>
    <row r="11" spans="2:9">
      <c r="D11" s="171"/>
    </row>
    <row r="12" spans="2:9">
      <c r="D12" s="171"/>
      <c r="H12" s="162"/>
    </row>
    <row r="13" spans="2:9" ht="45.75" customHeight="1">
      <c r="D13" s="171"/>
      <c r="H13" s="162"/>
    </row>
    <row r="14" spans="2:9">
      <c r="H14" s="162"/>
    </row>
    <row r="15" spans="2:9">
      <c r="D15" s="171"/>
      <c r="H15" s="162"/>
    </row>
    <row r="16" spans="2:9">
      <c r="D16" s="171"/>
    </row>
    <row r="17" spans="4:8">
      <c r="D17" s="171"/>
      <c r="H17" s="162"/>
    </row>
    <row r="18" spans="4:8">
      <c r="H18" s="162"/>
    </row>
    <row r="20" spans="4:8">
      <c r="D20" s="162"/>
      <c r="H20" s="162"/>
    </row>
  </sheetData>
  <mergeCells count="4">
    <mergeCell ref="B10:E10"/>
    <mergeCell ref="B5:B9"/>
    <mergeCell ref="C5:C9"/>
    <mergeCell ref="D5:D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horizontalDpi="4294967293" r:id="rId1"/>
  <headerFooter>
    <oddFooter>&amp;C8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21"/>
  <sheetViews>
    <sheetView topLeftCell="A3" workbookViewId="0">
      <selection activeCell="H9" sqref="H9"/>
    </sheetView>
  </sheetViews>
  <sheetFormatPr defaultRowHeight="16.5"/>
  <cols>
    <col min="1" max="1" width="3" customWidth="1"/>
    <col min="2" max="2" width="7.125" customWidth="1"/>
    <col min="3" max="3" width="6.875" customWidth="1"/>
    <col min="4" max="4" width="8.75" customWidth="1"/>
    <col min="5" max="5" width="12.875" customWidth="1"/>
    <col min="6" max="6" width="10.875" customWidth="1"/>
    <col min="7" max="7" width="14.125" customWidth="1"/>
    <col min="8" max="8" width="15.75" customWidth="1"/>
    <col min="9" max="9" width="15.5" customWidth="1"/>
    <col min="10" max="10" width="30.5" customWidth="1"/>
    <col min="11" max="11" width="13.625" bestFit="1" customWidth="1"/>
  </cols>
  <sheetData>
    <row r="1" spans="2:11" ht="38.25" customHeight="1"/>
    <row r="2" spans="2:11" ht="30.75" customHeight="1">
      <c r="B2" s="237" t="s">
        <v>610</v>
      </c>
    </row>
    <row r="3" spans="2:11" ht="28.5" customHeight="1">
      <c r="J3" s="53" t="s">
        <v>121</v>
      </c>
    </row>
    <row r="4" spans="2:11" ht="48" customHeight="1">
      <c r="B4" s="56" t="s">
        <v>11</v>
      </c>
      <c r="C4" s="56" t="s">
        <v>12</v>
      </c>
      <c r="D4" s="56" t="s">
        <v>13</v>
      </c>
      <c r="E4" s="433" t="s">
        <v>14</v>
      </c>
      <c r="F4" s="434"/>
      <c r="G4" s="57" t="s">
        <v>158</v>
      </c>
      <c r="H4" s="57" t="s">
        <v>157</v>
      </c>
      <c r="I4" s="56" t="s">
        <v>159</v>
      </c>
      <c r="J4" s="64" t="s">
        <v>248</v>
      </c>
    </row>
    <row r="5" spans="2:11" ht="105" customHeight="1">
      <c r="B5" s="438" t="s">
        <v>356</v>
      </c>
      <c r="C5" s="437" t="s">
        <v>438</v>
      </c>
      <c r="D5" s="437" t="s">
        <v>418</v>
      </c>
      <c r="E5" s="435" t="s">
        <v>542</v>
      </c>
      <c r="F5" s="436"/>
      <c r="G5" s="62">
        <v>30000000</v>
      </c>
      <c r="H5" s="62">
        <v>30000000</v>
      </c>
      <c r="I5" s="185">
        <f>H5-G5</f>
        <v>0</v>
      </c>
      <c r="J5" s="241" t="s">
        <v>577</v>
      </c>
    </row>
    <row r="6" spans="2:11" ht="54.75" customHeight="1">
      <c r="B6" s="438"/>
      <c r="C6" s="437"/>
      <c r="D6" s="437"/>
      <c r="E6" s="429" t="s">
        <v>405</v>
      </c>
      <c r="F6" s="107" t="s">
        <v>500</v>
      </c>
      <c r="G6" s="62">
        <v>313662000</v>
      </c>
      <c r="H6" s="62">
        <v>283985400</v>
      </c>
      <c r="I6" s="185">
        <f>H6-G6</f>
        <v>-29676600</v>
      </c>
      <c r="J6" s="431" t="s">
        <v>611</v>
      </c>
    </row>
    <row r="7" spans="2:11" ht="55.5" customHeight="1">
      <c r="B7" s="438"/>
      <c r="C7" s="437"/>
      <c r="D7" s="437"/>
      <c r="E7" s="430"/>
      <c r="F7" s="107" t="s">
        <v>399</v>
      </c>
      <c r="G7" s="62">
        <v>20000000</v>
      </c>
      <c r="H7" s="62">
        <v>20000000</v>
      </c>
      <c r="I7" s="185">
        <f>H7-G7</f>
        <v>0</v>
      </c>
      <c r="J7" s="432"/>
      <c r="K7" s="3">
        <f>SUM(H6:H7)</f>
        <v>303985400</v>
      </c>
    </row>
    <row r="8" spans="2:11" ht="94.5" customHeight="1">
      <c r="B8" s="438"/>
      <c r="C8" s="437"/>
      <c r="D8" s="437"/>
      <c r="E8" s="436" t="s">
        <v>490</v>
      </c>
      <c r="F8" s="437"/>
      <c r="G8" s="62">
        <v>10000000</v>
      </c>
      <c r="H8" s="62">
        <v>10000000</v>
      </c>
      <c r="I8" s="185">
        <f t="shared" ref="I8:I9" si="0">H8-G8</f>
        <v>0</v>
      </c>
      <c r="J8" s="241" t="s">
        <v>578</v>
      </c>
    </row>
    <row r="9" spans="2:11" ht="94.5" customHeight="1">
      <c r="B9" s="438"/>
      <c r="C9" s="437"/>
      <c r="D9" s="437"/>
      <c r="E9" s="439" t="s">
        <v>543</v>
      </c>
      <c r="F9" s="436"/>
      <c r="G9" s="62">
        <v>30000000</v>
      </c>
      <c r="H9" s="62">
        <v>0</v>
      </c>
      <c r="I9" s="185">
        <f t="shared" si="0"/>
        <v>-30000000</v>
      </c>
      <c r="J9" s="241" t="s">
        <v>579</v>
      </c>
    </row>
    <row r="10" spans="2:11" ht="36.75" customHeight="1">
      <c r="B10" s="402" t="s">
        <v>439</v>
      </c>
      <c r="C10" s="403"/>
      <c r="D10" s="403"/>
      <c r="E10" s="403"/>
      <c r="F10" s="404"/>
      <c r="G10" s="75">
        <f>SUM(G5:G9)</f>
        <v>403662000</v>
      </c>
      <c r="H10" s="75">
        <f>SUM(H5:H9)</f>
        <v>343985400</v>
      </c>
      <c r="I10" s="67">
        <f>H10-G10</f>
        <v>-59676600</v>
      </c>
      <c r="J10" s="60"/>
    </row>
    <row r="11" spans="2:11" ht="100.5" customHeight="1">
      <c r="D11" s="171"/>
      <c r="G11" s="3"/>
      <c r="H11" s="194"/>
      <c r="I11" s="166"/>
      <c r="J11" s="3"/>
    </row>
    <row r="12" spans="2:11">
      <c r="D12" s="171"/>
    </row>
    <row r="13" spans="2:11">
      <c r="D13" s="171"/>
      <c r="I13" s="162"/>
    </row>
    <row r="14" spans="2:11">
      <c r="D14" s="171"/>
      <c r="I14" s="162"/>
    </row>
    <row r="15" spans="2:11">
      <c r="I15" s="162"/>
    </row>
    <row r="16" spans="2:11">
      <c r="D16" s="171"/>
      <c r="I16" s="162"/>
    </row>
    <row r="17" spans="4:9">
      <c r="D17" s="171"/>
    </row>
    <row r="18" spans="4:9">
      <c r="D18" s="171"/>
      <c r="I18" s="162"/>
    </row>
    <row r="19" spans="4:9">
      <c r="I19" s="162"/>
    </row>
    <row r="21" spans="4:9">
      <c r="D21" s="162"/>
      <c r="I21" s="162"/>
    </row>
  </sheetData>
  <mergeCells count="10">
    <mergeCell ref="B10:F10"/>
    <mergeCell ref="E6:E7"/>
    <mergeCell ref="J6:J7"/>
    <mergeCell ref="E4:F4"/>
    <mergeCell ref="E5:F5"/>
    <mergeCell ref="E8:F8"/>
    <mergeCell ref="B5:B9"/>
    <mergeCell ref="C5:C9"/>
    <mergeCell ref="D5:D9"/>
    <mergeCell ref="E9:F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horizontalDpi="4294967293" r:id="rId1"/>
  <headerFooter>
    <oddFooter>&amp;C9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27</vt:i4>
      </vt:variant>
      <vt:variant>
        <vt:lpstr>이름 지정된 범위</vt:lpstr>
      </vt:variant>
      <vt:variant>
        <vt:i4>22</vt:i4>
      </vt:variant>
    </vt:vector>
  </HeadingPairs>
  <TitlesOfParts>
    <vt:vector size="49" baseType="lpstr">
      <vt:lpstr>표지</vt:lpstr>
      <vt:lpstr>목차</vt:lpstr>
      <vt:lpstr>수지총괄</vt:lpstr>
      <vt:lpstr>수입내역</vt:lpstr>
      <vt:lpstr>생활지원</vt:lpstr>
      <vt:lpstr>특별지원</vt:lpstr>
      <vt:lpstr>유관기관(단체)지원</vt:lpstr>
      <vt:lpstr>생명사랑 이웃사랑 캠페인</vt:lpstr>
      <vt:lpstr>수탁운영</vt:lpstr>
      <vt:lpstr>법인운영</vt:lpstr>
      <vt:lpstr>과목전용</vt:lpstr>
      <vt:lpstr>예비비</vt:lpstr>
      <vt:lpstr>현금,예금명세</vt:lpstr>
      <vt:lpstr>기본재산</vt:lpstr>
      <vt:lpstr>회비수입사용</vt:lpstr>
      <vt:lpstr>후원금수입</vt:lpstr>
      <vt:lpstr>후원금사용</vt:lpstr>
      <vt:lpstr>보조금수입사용</vt:lpstr>
      <vt:lpstr>고정자산</vt:lpstr>
      <vt:lpstr>인건비</vt:lpstr>
      <vt:lpstr>생활지원지출</vt:lpstr>
      <vt:lpstr>특별지원지출</vt:lpstr>
      <vt:lpstr>유관기관(단체) 지원 </vt:lpstr>
      <vt:lpstr>생명사랑 이웃사랑지출</vt:lpstr>
      <vt:lpstr>수탁운영지출</vt:lpstr>
      <vt:lpstr>법인운영지출</vt:lpstr>
      <vt:lpstr>표지 (2)</vt:lpstr>
      <vt:lpstr>고정자산!Print_Area</vt:lpstr>
      <vt:lpstr>과목전용!Print_Area</vt:lpstr>
      <vt:lpstr>목차!Print_Area</vt:lpstr>
      <vt:lpstr>법인운영!Print_Area</vt:lpstr>
      <vt:lpstr>법인운영지출!Print_Area</vt:lpstr>
      <vt:lpstr>보조금수입사용!Print_Area</vt:lpstr>
      <vt:lpstr>'생명사랑 이웃사랑지출'!Print_Area</vt:lpstr>
      <vt:lpstr>생활지원지출!Print_Area</vt:lpstr>
      <vt:lpstr>수입내역!Print_Area</vt:lpstr>
      <vt:lpstr>수지총괄!Print_Area</vt:lpstr>
      <vt:lpstr>수탁운영!Print_Area</vt:lpstr>
      <vt:lpstr>'유관기관(단체) 지원 '!Print_Area</vt:lpstr>
      <vt:lpstr>특별지원!Print_Area</vt:lpstr>
      <vt:lpstr>특별지원지출!Print_Area</vt:lpstr>
      <vt:lpstr>표지!Print_Area</vt:lpstr>
      <vt:lpstr>'표지 (2)'!Print_Area</vt:lpstr>
      <vt:lpstr>'현금,예금명세'!Print_Area</vt:lpstr>
      <vt:lpstr>회비수입사용!Print_Area</vt:lpstr>
      <vt:lpstr>후원금사용!Print_Area</vt:lpstr>
      <vt:lpstr>후원금수입!Print_Area</vt:lpstr>
      <vt:lpstr>특별지원지출!Print_Titles</vt:lpstr>
      <vt:lpstr>후원금수입!Print_Titles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LDK</dc:creator>
  <cp:lastModifiedBy>섬김과나눔컴퓨터B</cp:lastModifiedBy>
  <cp:lastPrinted>2026-02-12T08:07:40Z</cp:lastPrinted>
  <dcterms:created xsi:type="dcterms:W3CDTF">2016-07-21T13:40:20Z</dcterms:created>
  <dcterms:modified xsi:type="dcterms:W3CDTF">2026-03-31T05:16:13Z</dcterms:modified>
</cp:coreProperties>
</file>