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bookViews>
    <workbookView xWindow="0" yWindow="0" windowWidth="2370" windowHeight="0" tabRatio="922"/>
  </bookViews>
  <sheets>
    <sheet name="표지" sheetId="23" r:id="rId1"/>
    <sheet name="목차" sheetId="24" r:id="rId2"/>
    <sheet name="수지총괄" sheetId="1" r:id="rId3"/>
    <sheet name="수입내역" sheetId="2" r:id="rId4"/>
    <sheet name="늘푸른대학" sheetId="3" r:id="rId5"/>
    <sheet name="생활지원" sheetId="5" r:id="rId6"/>
    <sheet name="특별지원" sheetId="26" r:id="rId7"/>
    <sheet name="생명사랑 이웃사랑 캠페인" sheetId="6" r:id="rId8"/>
    <sheet name="수탁운영" sheetId="7" r:id="rId9"/>
    <sheet name="법인운영" sheetId="8" r:id="rId10"/>
    <sheet name="과목전용" sheetId="9" r:id="rId11"/>
    <sheet name="예비비" sheetId="10" r:id="rId12"/>
    <sheet name="현금,예금명세" sheetId="11" r:id="rId13"/>
    <sheet name="기본재산" sheetId="12" r:id="rId14"/>
    <sheet name="회비수입사용" sheetId="13" r:id="rId15"/>
    <sheet name="후원금수입" sheetId="14" r:id="rId16"/>
    <sheet name="후원금사용" sheetId="31" r:id="rId17"/>
    <sheet name="보조금수입사용" sheetId="15" r:id="rId18"/>
    <sheet name="고정자산" sheetId="16" r:id="rId19"/>
    <sheet name="인건비" sheetId="17" r:id="rId20"/>
    <sheet name="늘푸른지출" sheetId="18" r:id="rId21"/>
    <sheet name="생활지원지출" sheetId="19" r:id="rId22"/>
    <sheet name="특별지원지출" sheetId="20" r:id="rId23"/>
    <sheet name="생명사랑 이웃사랑지출" sheetId="30" r:id="rId24"/>
    <sheet name="위탁운영지출 " sheetId="32" r:id="rId25"/>
    <sheet name="법인운영지출" sheetId="22" r:id="rId26"/>
  </sheets>
  <definedNames>
    <definedName name="_xlnm.Print_Area" localSheetId="18">고정자산!$B$2:$I$26</definedName>
    <definedName name="_xlnm.Print_Area" localSheetId="10">과목전용!$B$2:$H$13</definedName>
    <definedName name="_xlnm.Print_Area" localSheetId="20">늘푸른지출!$A$1:$H$14</definedName>
    <definedName name="_xlnm.Print_Area" localSheetId="1">목차!$A$3:$E$17</definedName>
    <definedName name="_xlnm.Print_Area" localSheetId="9">법인운영!$B$2:$I$23</definedName>
    <definedName name="_xlnm.Print_Area" localSheetId="25">법인운영지출!$B$2:$I$27</definedName>
    <definedName name="_xlnm.Print_Area" localSheetId="17">보조금수입사용!$A$1:$H$35</definedName>
    <definedName name="_xlnm.Print_Area" localSheetId="23">'생명사랑 이웃사랑지출'!$A$1:$I$15</definedName>
    <definedName name="_xlnm.Print_Area" localSheetId="21">생활지원지출!$A$1:$H$11</definedName>
    <definedName name="_xlnm.Print_Area" localSheetId="3">수입내역!$A$1:$I$18</definedName>
    <definedName name="_xlnm.Print_Area" localSheetId="2">수지총괄!$A$1:$I$22</definedName>
    <definedName name="_xlnm.Print_Area" localSheetId="6">특별지원!$B$1:$I$15</definedName>
    <definedName name="_xlnm.Print_Area" localSheetId="22">특별지원지출!$A$2:$H$14</definedName>
    <definedName name="_xlnm.Print_Area" localSheetId="0">표지!$A$1:$C$11</definedName>
    <definedName name="_xlnm.Print_Area" localSheetId="12">'현금,예금명세'!$A$1:$H$28</definedName>
    <definedName name="_xlnm.Print_Area" localSheetId="14">회비수입사용!$A$1:$H$35</definedName>
    <definedName name="_xlnm.Print_Area" localSheetId="16">후원금사용!$A$1:$G$23</definedName>
    <definedName name="_xlnm.Print_Area" localSheetId="15">후원금수입!$B$1:$H$27</definedName>
    <definedName name="_xlnm.Print_Titles" localSheetId="22">특별지원지출!$4:$4</definedName>
    <definedName name="_xlnm.Print_Titles" localSheetId="15">후원금수입!$5:$5</definedName>
  </definedNames>
  <calcPr calcId="181029"/>
</workbook>
</file>

<file path=xl/calcChain.xml><?xml version="1.0" encoding="utf-8"?>
<calcChain xmlns="http://schemas.openxmlformats.org/spreadsheetml/2006/main">
  <c r="G17" i="17" l="1"/>
  <c r="G8" i="17"/>
  <c r="H11" i="30"/>
  <c r="H12" i="30"/>
  <c r="H13" i="30"/>
  <c r="H14" i="30"/>
  <c r="H10" i="30"/>
  <c r="G7" i="17"/>
  <c r="H9" i="30" l="1"/>
  <c r="G15" i="30"/>
  <c r="H15" i="30" s="1"/>
  <c r="F15" i="30"/>
  <c r="E17" i="17"/>
  <c r="F8" i="9"/>
  <c r="F9" i="9"/>
  <c r="F10" i="9"/>
  <c r="F7" i="9"/>
  <c r="G12" i="13"/>
  <c r="G13" i="13" s="1"/>
  <c r="G26" i="13" l="1"/>
  <c r="D19" i="13" l="1"/>
  <c r="G23" i="14" l="1"/>
  <c r="F10" i="32" l="1"/>
  <c r="H24" i="15" l="1"/>
  <c r="H26" i="15" s="1"/>
  <c r="I14" i="15"/>
  <c r="G15" i="15"/>
  <c r="K15" i="15" s="1"/>
  <c r="G16" i="14"/>
  <c r="D20" i="13"/>
  <c r="D24" i="13"/>
  <c r="D22" i="13"/>
  <c r="G10" i="6"/>
  <c r="H9" i="6"/>
  <c r="F10" i="6"/>
  <c r="M23" i="13" l="1"/>
  <c r="G14" i="2"/>
  <c r="G13" i="2"/>
  <c r="G12" i="2"/>
  <c r="G11" i="2"/>
  <c r="G9" i="2"/>
  <c r="G8" i="2"/>
  <c r="G7" i="2"/>
  <c r="G6" i="2"/>
  <c r="M18" i="13" l="1"/>
  <c r="F14" i="18"/>
  <c r="H9" i="7" l="1"/>
  <c r="G9" i="7"/>
  <c r="E10" i="32"/>
  <c r="H19" i="1"/>
  <c r="G19" i="1"/>
  <c r="I19" i="1" l="1"/>
  <c r="H10" i="3" l="1"/>
  <c r="G10" i="26" l="1"/>
  <c r="H8" i="26"/>
  <c r="F10" i="26"/>
  <c r="F10" i="20"/>
  <c r="G8" i="20"/>
  <c r="E10" i="20"/>
  <c r="G15" i="2"/>
  <c r="F15" i="2"/>
  <c r="G16" i="11" l="1"/>
  <c r="G13" i="11"/>
  <c r="G11" i="5" l="1"/>
  <c r="G10" i="2"/>
  <c r="G16" i="2" s="1"/>
  <c r="D18" i="1"/>
  <c r="D13" i="1" l="1"/>
  <c r="D19" i="1" s="1"/>
  <c r="D21" i="1" s="1"/>
  <c r="I13" i="1"/>
  <c r="I12" i="1"/>
  <c r="H6" i="30" l="1"/>
  <c r="H5" i="30"/>
  <c r="H7" i="30" l="1"/>
  <c r="G9" i="32" l="1"/>
  <c r="F16" i="11"/>
  <c r="F8" i="11"/>
  <c r="F13" i="3"/>
  <c r="C18" i="1" l="1"/>
  <c r="E17" i="1"/>
  <c r="G20" i="16" l="1"/>
  <c r="K17" i="16"/>
  <c r="H9" i="16"/>
  <c r="H8" i="16"/>
  <c r="H20" i="16" s="1"/>
  <c r="G23" i="8"/>
  <c r="G24" i="22" l="1"/>
  <c r="G29" i="15" l="1"/>
  <c r="G35" i="13"/>
  <c r="F23" i="8" l="1"/>
  <c r="C13" i="1"/>
  <c r="C19" i="1" s="1"/>
  <c r="C21" i="1" s="1"/>
  <c r="F16" i="2" l="1"/>
  <c r="Q17" i="1"/>
  <c r="D5" i="19"/>
  <c r="F24" i="22" l="1"/>
  <c r="H23" i="22"/>
  <c r="H20" i="1"/>
  <c r="H21" i="22"/>
  <c r="H20" i="22"/>
  <c r="H19" i="22"/>
  <c r="H17" i="22"/>
  <c r="H16" i="22"/>
  <c r="H15" i="22"/>
  <c r="H13" i="22"/>
  <c r="H12" i="22"/>
  <c r="H11" i="22"/>
  <c r="H10" i="22"/>
  <c r="H9" i="22"/>
  <c r="H8" i="22"/>
  <c r="H7" i="22"/>
  <c r="G10" i="32"/>
  <c r="G6" i="32"/>
  <c r="G8" i="32"/>
  <c r="G7" i="32"/>
  <c r="G9" i="20"/>
  <c r="G7" i="20"/>
  <c r="G6" i="20"/>
  <c r="G5" i="20"/>
  <c r="F11" i="19"/>
  <c r="E11" i="19"/>
  <c r="G10" i="19"/>
  <c r="G9" i="19"/>
  <c r="G8" i="19"/>
  <c r="G7" i="19"/>
  <c r="G6" i="19"/>
  <c r="G5" i="19"/>
  <c r="G10" i="20" l="1"/>
  <c r="G17" i="2"/>
  <c r="H21" i="1"/>
  <c r="G11" i="19"/>
  <c r="H14" i="22"/>
  <c r="H18" i="22" l="1"/>
  <c r="H22" i="22" l="1"/>
  <c r="H24" i="22" s="1"/>
  <c r="H6" i="5" l="1"/>
  <c r="H7" i="5"/>
  <c r="H8" i="5"/>
  <c r="H9" i="5"/>
  <c r="H10" i="5"/>
  <c r="H5" i="5"/>
  <c r="I9" i="1"/>
  <c r="F11" i="5"/>
  <c r="H11" i="5" s="1"/>
  <c r="H14" i="2"/>
  <c r="H13" i="2"/>
  <c r="F12" i="2"/>
  <c r="H12" i="2" s="1"/>
  <c r="F11" i="2"/>
  <c r="H11" i="2" s="1"/>
  <c r="F9" i="2"/>
  <c r="H9" i="2" s="1"/>
  <c r="F8" i="2"/>
  <c r="H8" i="2" s="1"/>
  <c r="F7" i="2"/>
  <c r="F6" i="2"/>
  <c r="H6" i="2" s="1"/>
  <c r="F4" i="2"/>
  <c r="E14" i="1"/>
  <c r="E15" i="1"/>
  <c r="E16" i="1"/>
  <c r="E18" i="1"/>
  <c r="E10" i="1"/>
  <c r="E11" i="1"/>
  <c r="E12" i="1"/>
  <c r="E9" i="1"/>
  <c r="F10" i="2" l="1"/>
  <c r="H15" i="2"/>
  <c r="H7" i="2"/>
  <c r="E13" i="1"/>
  <c r="H4" i="2"/>
  <c r="H16" i="2"/>
  <c r="H10" i="2"/>
  <c r="F20" i="16"/>
  <c r="E19" i="1" l="1"/>
  <c r="E21" i="1" s="1"/>
  <c r="G20" i="1"/>
  <c r="G21" i="1" s="1"/>
  <c r="F17" i="2"/>
  <c r="H17" i="2" s="1"/>
  <c r="G15" i="14" l="1"/>
  <c r="G24" i="14" s="1"/>
  <c r="F17" i="14" l="1"/>
  <c r="F19" i="14" s="1"/>
  <c r="F20" i="14" s="1"/>
  <c r="H13" i="14" l="1"/>
  <c r="H12" i="14"/>
  <c r="H11" i="14"/>
  <c r="D21" i="13"/>
  <c r="D23" i="13" s="1"/>
  <c r="I7" i="7" l="1"/>
  <c r="I6" i="7"/>
  <c r="I11" i="1" l="1"/>
  <c r="I10" i="1" l="1"/>
  <c r="G23" i="11" l="1"/>
  <c r="F13" i="11"/>
  <c r="D19" i="14" l="1"/>
  <c r="D21" i="14" s="1"/>
  <c r="D22" i="14" s="1"/>
  <c r="H33" i="13"/>
  <c r="H32" i="13"/>
  <c r="H34" i="13"/>
  <c r="G9" i="17"/>
  <c r="G10" i="17"/>
  <c r="G11" i="17"/>
  <c r="G12" i="17"/>
  <c r="G13" i="17"/>
  <c r="G14" i="17"/>
  <c r="G15" i="17"/>
  <c r="G16" i="17"/>
  <c r="G8" i="18"/>
  <c r="G9" i="18"/>
  <c r="G10" i="18"/>
  <c r="G11" i="18"/>
  <c r="G12" i="18"/>
  <c r="G13" i="18"/>
  <c r="G7" i="18"/>
  <c r="F23" i="31"/>
  <c r="L10" i="18" l="1"/>
  <c r="K19" i="16"/>
  <c r="L19" i="16"/>
  <c r="M19" i="16"/>
  <c r="N19" i="16" s="1"/>
  <c r="K18" i="16"/>
  <c r="L18" i="16"/>
  <c r="M18" i="16"/>
  <c r="L17" i="16"/>
  <c r="M17" i="16"/>
  <c r="F35" i="15"/>
  <c r="K10" i="13"/>
  <c r="G26" i="8"/>
  <c r="N17" i="16" l="1"/>
  <c r="N18" i="16"/>
  <c r="H8" i="8"/>
  <c r="D10" i="14"/>
  <c r="D11" i="14" s="1"/>
  <c r="D12" i="14" s="1"/>
  <c r="D13" i="14" s="1"/>
  <c r="D14" i="14" s="1"/>
  <c r="E20" i="22"/>
  <c r="E19" i="22"/>
  <c r="E14" i="18"/>
  <c r="G14" i="18" s="1"/>
  <c r="B20" i="15" l="1"/>
  <c r="G13" i="3" l="1"/>
  <c r="H13" i="3" s="1"/>
  <c r="F27" i="8"/>
  <c r="E18" i="8"/>
  <c r="E5" i="5"/>
  <c r="F17" i="11" l="1"/>
  <c r="F24" i="11" s="1"/>
  <c r="H8" i="6" l="1"/>
  <c r="H7" i="6"/>
  <c r="H6" i="6"/>
  <c r="H5" i="6"/>
  <c r="H10" i="6" l="1"/>
  <c r="G8" i="11"/>
  <c r="G17" i="11" s="1"/>
  <c r="H11" i="8" l="1"/>
  <c r="H7" i="26"/>
  <c r="H6" i="26"/>
  <c r="M6" i="16" l="1"/>
  <c r="M7" i="16"/>
  <c r="M8" i="16"/>
  <c r="M9" i="16"/>
  <c r="M10" i="16"/>
  <c r="M11" i="16"/>
  <c r="M12" i="16"/>
  <c r="M13" i="16"/>
  <c r="M14" i="16"/>
  <c r="M15" i="16"/>
  <c r="M16" i="16"/>
  <c r="L6" i="16"/>
  <c r="L7" i="16"/>
  <c r="L8" i="16"/>
  <c r="L9" i="16"/>
  <c r="L10" i="16"/>
  <c r="L11" i="16"/>
  <c r="L12" i="16"/>
  <c r="L13" i="16"/>
  <c r="L14" i="16"/>
  <c r="L15" i="16"/>
  <c r="L16" i="16"/>
  <c r="L21" i="16" l="1"/>
  <c r="L20" i="16"/>
  <c r="M21" i="16"/>
  <c r="M20" i="16"/>
  <c r="K16" i="16"/>
  <c r="N16" i="16" l="1"/>
  <c r="G27" i="8" l="1"/>
  <c r="F17" i="17" l="1"/>
  <c r="K6" i="16"/>
  <c r="K7" i="16"/>
  <c r="N7" i="16" s="1"/>
  <c r="O7" i="16" s="1"/>
  <c r="P7" i="16" s="1"/>
  <c r="Q7" i="16" s="1"/>
  <c r="R7" i="16" s="1"/>
  <c r="S7" i="16" s="1"/>
  <c r="T7" i="16" s="1"/>
  <c r="K8" i="16"/>
  <c r="N8" i="16" s="1"/>
  <c r="O8" i="16" s="1"/>
  <c r="P8" i="16" s="1"/>
  <c r="Q8" i="16" s="1"/>
  <c r="R8" i="16" s="1"/>
  <c r="S8" i="16" s="1"/>
  <c r="T8" i="16" s="1"/>
  <c r="K9" i="16"/>
  <c r="N9" i="16" s="1"/>
  <c r="O9" i="16" s="1"/>
  <c r="P9" i="16" s="1"/>
  <c r="Q9" i="16" s="1"/>
  <c r="R9" i="16" s="1"/>
  <c r="S9" i="16" s="1"/>
  <c r="T9" i="16" s="1"/>
  <c r="K10" i="16"/>
  <c r="N10" i="16" s="1"/>
  <c r="O10" i="16" s="1"/>
  <c r="P10" i="16" s="1"/>
  <c r="Q10" i="16" s="1"/>
  <c r="R10" i="16" s="1"/>
  <c r="S10" i="16" s="1"/>
  <c r="T10" i="16" s="1"/>
  <c r="K11" i="16"/>
  <c r="N11" i="16" s="1"/>
  <c r="O11" i="16" s="1"/>
  <c r="P11" i="16" s="1"/>
  <c r="Q11" i="16" s="1"/>
  <c r="R11" i="16" s="1"/>
  <c r="S11" i="16" s="1"/>
  <c r="K12" i="16"/>
  <c r="N12" i="16" s="1"/>
  <c r="O12" i="16" s="1"/>
  <c r="P12" i="16" s="1"/>
  <c r="Q12" i="16" s="1"/>
  <c r="R12" i="16" s="1"/>
  <c r="S12" i="16" s="1"/>
  <c r="K13" i="16"/>
  <c r="N13" i="16" s="1"/>
  <c r="O13" i="16" s="1"/>
  <c r="P13" i="16" s="1"/>
  <c r="Q13" i="16" s="1"/>
  <c r="R13" i="16" s="1"/>
  <c r="S13" i="16" s="1"/>
  <c r="K14" i="16"/>
  <c r="N14" i="16" s="1"/>
  <c r="O14" i="16" s="1"/>
  <c r="P14" i="16" s="1"/>
  <c r="K15" i="16"/>
  <c r="N15" i="16" s="1"/>
  <c r="O15" i="16" s="1"/>
  <c r="N6" i="16" l="1"/>
  <c r="K21" i="16"/>
  <c r="K20" i="16"/>
  <c r="U8" i="16"/>
  <c r="T13" i="16"/>
  <c r="U13" i="16" s="1"/>
  <c r="T11" i="16"/>
  <c r="U11" i="16" s="1"/>
  <c r="U10" i="16"/>
  <c r="U7" i="16"/>
  <c r="P15" i="16"/>
  <c r="Q15" i="16" s="1"/>
  <c r="R15" i="16" s="1"/>
  <c r="S15" i="16" s="1"/>
  <c r="T15" i="16" s="1"/>
  <c r="U15" i="16" s="1"/>
  <c r="Q14" i="16"/>
  <c r="R14" i="16" s="1"/>
  <c r="S14" i="16" s="1"/>
  <c r="T14" i="16" s="1"/>
  <c r="U14" i="16" s="1"/>
  <c r="T12" i="16"/>
  <c r="U12" i="16" s="1"/>
  <c r="U9" i="16"/>
  <c r="O6" i="16" l="1"/>
  <c r="P6" i="16" s="1"/>
  <c r="Q6" i="16" s="1"/>
  <c r="R6" i="16" s="1"/>
  <c r="S6" i="16" s="1"/>
  <c r="T6" i="16" s="1"/>
  <c r="U6" i="16" s="1"/>
  <c r="N20" i="16"/>
  <c r="O21" i="16" l="1"/>
  <c r="O20" i="16"/>
  <c r="P20" i="16"/>
  <c r="P21" i="16"/>
  <c r="H6" i="3"/>
  <c r="Q20" i="16" l="1"/>
  <c r="Q21" i="16"/>
  <c r="R21" i="16" l="1"/>
  <c r="K23" i="16" s="1"/>
  <c r="R20" i="16"/>
  <c r="H7" i="8"/>
  <c r="H10" i="8"/>
  <c r="H12" i="8"/>
  <c r="H13" i="8"/>
  <c r="H14" i="8"/>
  <c r="H15" i="8"/>
  <c r="H16" i="8"/>
  <c r="H17" i="8"/>
  <c r="H9" i="8"/>
  <c r="H18" i="8"/>
  <c r="H19" i="8"/>
  <c r="H20" i="8"/>
  <c r="H21" i="8"/>
  <c r="H22" i="8"/>
  <c r="H6" i="8"/>
  <c r="I5" i="7"/>
  <c r="H9" i="26"/>
  <c r="H5" i="26"/>
  <c r="H10" i="26" s="1"/>
  <c r="H9" i="3"/>
  <c r="H11" i="3"/>
  <c r="H12" i="3"/>
  <c r="H8" i="3"/>
  <c r="H5" i="3"/>
  <c r="H23" i="8" l="1"/>
  <c r="S20" i="16"/>
  <c r="I9" i="7" l="1"/>
  <c r="T20" i="16"/>
  <c r="U20" i="16"/>
  <c r="G24" i="11" l="1"/>
  <c r="I20" i="1" s="1"/>
  <c r="E7" i="12"/>
  <c r="D7" i="12"/>
  <c r="G14" i="3" l="1"/>
  <c r="F5" i="31" s="1"/>
  <c r="F13" i="31" s="1"/>
  <c r="F15" i="31" l="1"/>
  <c r="J22" i="31" s="1"/>
  <c r="J20" i="31"/>
  <c r="I8" i="1"/>
  <c r="H14" i="3"/>
  <c r="I21" i="1" l="1"/>
  <c r="P21" i="1"/>
</calcChain>
</file>

<file path=xl/sharedStrings.xml><?xml version="1.0" encoding="utf-8"?>
<sst xmlns="http://schemas.openxmlformats.org/spreadsheetml/2006/main" count="996" uniqueCount="779">
  <si>
    <t>비고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</si>
  <si>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</si>
  <si>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</si>
  <si>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</si>
  <si>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( 단위 : 원)</t>
    <phoneticPr fontId="1" type="noConversion"/>
  </si>
  <si>
    <t>1.전기이월</t>
    <phoneticPr fontId="1" type="noConversion"/>
  </si>
  <si>
    <t>배당및
이자수입</t>
    <phoneticPr fontId="1" type="noConversion"/>
  </si>
  <si>
    <t>사업비</t>
    <phoneticPr fontId="1" type="noConversion"/>
  </si>
  <si>
    <t>일반
사업비</t>
    <phoneticPr fontId="1" type="noConversion"/>
  </si>
  <si>
    <t>( 단위 : 원 )</t>
    <phoneticPr fontId="1" type="noConversion"/>
  </si>
  <si>
    <t>강사비</t>
    <phoneticPr fontId="1" type="noConversion"/>
  </si>
  <si>
    <t>학사
활동비</t>
    <phoneticPr fontId="1" type="noConversion"/>
  </si>
  <si>
    <t>중식비</t>
    <phoneticPr fontId="1" type="noConversion"/>
  </si>
  <si>
    <t>운영비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</si>
  <si>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</si>
  <si>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</si>
  <si>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</si>
  <si>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적요</t>
    <phoneticPr fontId="1" type="noConversion"/>
  </si>
  <si>
    <t>운영비</t>
    <phoneticPr fontId="1" type="noConversion"/>
  </si>
  <si>
    <t>재산
조성비</t>
    <phoneticPr fontId="1" type="noConversion"/>
  </si>
  <si>
    <t>자본비</t>
    <phoneticPr fontId="1" type="noConversion"/>
  </si>
  <si>
    <t>시설비</t>
    <phoneticPr fontId="1" type="noConversion"/>
  </si>
  <si>
    <t>사무비</t>
    <phoneticPr fontId="1" type="noConversion"/>
  </si>
  <si>
    <t>인건비</t>
    <phoneticPr fontId="1" type="noConversion"/>
  </si>
  <si>
    <t>수용비
수수료</t>
    <phoneticPr fontId="1" type="noConversion"/>
  </si>
  <si>
    <t>법인기본재산</t>
    <phoneticPr fontId="1" type="noConversion"/>
  </si>
  <si>
    <t>사무실비품비</t>
    <phoneticPr fontId="1" type="noConversion"/>
  </si>
  <si>
    <t>소모품비</t>
    <phoneticPr fontId="1" type="noConversion"/>
  </si>
  <si>
    <t>통신비
(전화,인터넷)</t>
    <phoneticPr fontId="1" type="noConversion"/>
  </si>
  <si>
    <t>행사비</t>
    <phoneticPr fontId="1" type="noConversion"/>
  </si>
  <si>
    <t>홍보물제작비</t>
    <phoneticPr fontId="1" type="noConversion"/>
  </si>
  <si>
    <t>홈페이지관리</t>
    <phoneticPr fontId="1" type="noConversion"/>
  </si>
  <si>
    <t>공공요금</t>
    <phoneticPr fontId="1" type="noConversion"/>
  </si>
  <si>
    <t>여비교통비</t>
    <phoneticPr fontId="1" type="noConversion"/>
  </si>
  <si>
    <t>업무
추진비</t>
    <phoneticPr fontId="1" type="noConversion"/>
  </si>
  <si>
    <t>제세
공과금</t>
    <phoneticPr fontId="1" type="noConversion"/>
  </si>
  <si>
    <t>회의비</t>
    <phoneticPr fontId="1" type="noConversion"/>
  </si>
  <si>
    <t>교육비</t>
    <phoneticPr fontId="1" type="noConversion"/>
  </si>
  <si>
    <t>예비비</t>
    <phoneticPr fontId="1" type="noConversion"/>
  </si>
  <si>
    <t>계</t>
    <phoneticPr fontId="1" type="noConversion"/>
  </si>
  <si>
    <t>204-**-4424</t>
    <phoneticPr fontId="1" type="noConversion"/>
  </si>
  <si>
    <t>회비</t>
    <phoneticPr fontId="1" type="noConversion"/>
  </si>
  <si>
    <t>재산 종류</t>
    <phoneticPr fontId="1" type="noConversion"/>
  </si>
  <si>
    <t>수량</t>
    <phoneticPr fontId="1" type="noConversion"/>
  </si>
  <si>
    <t>수입액</t>
    <phoneticPr fontId="1" type="noConversion"/>
  </si>
  <si>
    <t>평가액</t>
    <phoneticPr fontId="1" type="noConversion"/>
  </si>
  <si>
    <t>산출기초</t>
    <phoneticPr fontId="1" type="noConversion"/>
  </si>
  <si>
    <t>운영 방법</t>
    <phoneticPr fontId="1" type="noConversion"/>
  </si>
  <si>
    <t>SC은행</t>
    <phoneticPr fontId="1" type="noConversion"/>
  </si>
  <si>
    <t>합 계</t>
    <phoneticPr fontId="1" type="noConversion"/>
  </si>
  <si>
    <t>연월일</t>
    <phoneticPr fontId="1" type="noConversion"/>
  </si>
  <si>
    <t>회비구분</t>
    <phoneticPr fontId="1" type="noConversion"/>
  </si>
  <si>
    <t>회원수</t>
    <phoneticPr fontId="1" type="noConversion"/>
  </si>
  <si>
    <t>납부인원</t>
    <phoneticPr fontId="1" type="noConversion"/>
  </si>
  <si>
    <t>납부내역</t>
    <phoneticPr fontId="1" type="noConversion"/>
  </si>
  <si>
    <t>비고</t>
    <phoneticPr fontId="1" type="noConversion"/>
  </si>
  <si>
    <t>전기이월</t>
    <phoneticPr fontId="1" type="noConversion"/>
  </si>
  <si>
    <t>특별회비</t>
    <phoneticPr fontId="1" type="noConversion"/>
  </si>
  <si>
    <t>소계</t>
    <phoneticPr fontId="1" type="noConversion"/>
  </si>
  <si>
    <t>항목</t>
    <phoneticPr fontId="1" type="noConversion"/>
  </si>
  <si>
    <t>금융기관</t>
    <phoneticPr fontId="1" type="noConversion"/>
  </si>
  <si>
    <t>계좌번호</t>
    <phoneticPr fontId="1" type="noConversion"/>
  </si>
  <si>
    <t>예금주</t>
    <phoneticPr fontId="1" type="noConversion"/>
  </si>
  <si>
    <t>SC은행</t>
    <phoneticPr fontId="1" type="noConversion"/>
  </si>
  <si>
    <t>국민은행</t>
    <phoneticPr fontId="1" type="noConversion"/>
  </si>
  <si>
    <t>우리은행</t>
    <phoneticPr fontId="1" type="noConversion"/>
  </si>
  <si>
    <t>하나은행</t>
    <phoneticPr fontId="1" type="noConversion"/>
  </si>
  <si>
    <t>(사)섬김과나눔</t>
    <phoneticPr fontId="1" type="noConversion"/>
  </si>
  <si>
    <t>비고</t>
    <phoneticPr fontId="1" type="noConversion"/>
  </si>
  <si>
    <t>5812-**-1875</t>
    <phoneticPr fontId="1" type="noConversion"/>
  </si>
  <si>
    <t>1005-**-4141</t>
    <phoneticPr fontId="1" type="noConversion"/>
  </si>
  <si>
    <t>236-**-9104</t>
    <phoneticPr fontId="1" type="noConversion"/>
  </si>
  <si>
    <t>( 단위: 원 )</t>
    <phoneticPr fontId="1" type="noConversion"/>
  </si>
  <si>
    <t>후원자</t>
    <phoneticPr fontId="1" type="noConversion"/>
  </si>
  <si>
    <t>후원금</t>
    <phoneticPr fontId="1" type="noConversion"/>
  </si>
  <si>
    <t>금전</t>
    <phoneticPr fontId="1" type="noConversion"/>
  </si>
  <si>
    <t>비지정</t>
    <phoneticPr fontId="1" type="noConversion"/>
  </si>
  <si>
    <t xml:space="preserve">주님의교회
 </t>
    <phoneticPr fontId="1" type="noConversion"/>
  </si>
  <si>
    <t>금전</t>
    <phoneticPr fontId="1" type="noConversion"/>
  </si>
  <si>
    <t>이자수입</t>
    <phoneticPr fontId="1" type="noConversion"/>
  </si>
  <si>
    <t>유형</t>
    <phoneticPr fontId="1" type="noConversion"/>
  </si>
  <si>
    <t>사용내역</t>
    <phoneticPr fontId="1" type="noConversion"/>
  </si>
  <si>
    <t>비 고</t>
    <phoneticPr fontId="1" type="noConversion"/>
  </si>
  <si>
    <t>소 계</t>
    <phoneticPr fontId="1" type="noConversion"/>
  </si>
  <si>
    <t>주님의교회</t>
    <phoneticPr fontId="1" type="noConversion"/>
  </si>
  <si>
    <t>금융기관</t>
    <phoneticPr fontId="1" type="noConversion"/>
  </si>
  <si>
    <t>계좌번호</t>
    <phoneticPr fontId="1" type="noConversion"/>
  </si>
  <si>
    <t>예금주</t>
    <phoneticPr fontId="1" type="noConversion"/>
  </si>
  <si>
    <t>204-**-8774</t>
    <phoneticPr fontId="1" type="noConversion"/>
  </si>
  <si>
    <t>204-**-8785</t>
    <phoneticPr fontId="1" type="noConversion"/>
  </si>
  <si>
    <t>법인목적사업비</t>
    <phoneticPr fontId="1" type="noConversion"/>
  </si>
  <si>
    <t>계</t>
    <phoneticPr fontId="1" type="noConversion"/>
  </si>
  <si>
    <t>강사비</t>
    <phoneticPr fontId="1" type="noConversion"/>
  </si>
  <si>
    <t>중식비</t>
    <phoneticPr fontId="1" type="noConversion"/>
  </si>
  <si>
    <t>운영비</t>
    <phoneticPr fontId="1" type="noConversion"/>
  </si>
  <si>
    <t>특별활동지원</t>
    <phoneticPr fontId="1" type="noConversion"/>
  </si>
  <si>
    <t>수학여행</t>
    <phoneticPr fontId="1" type="noConversion"/>
  </si>
  <si>
    <t>학사활동지원</t>
    <phoneticPr fontId="1" type="noConversion"/>
  </si>
  <si>
    <t>교통비, 주유비</t>
    <phoneticPr fontId="1" type="noConversion"/>
  </si>
  <si>
    <t>( 단위 :원)</t>
    <phoneticPr fontId="1" type="noConversion"/>
  </si>
  <si>
    <t>구분</t>
    <phoneticPr fontId="1" type="noConversion"/>
  </si>
  <si>
    <t>예금종류</t>
    <phoneticPr fontId="1" type="noConversion"/>
  </si>
  <si>
    <t>예치은행</t>
    <phoneticPr fontId="1" type="noConversion"/>
  </si>
  <si>
    <t>계좌번호</t>
    <phoneticPr fontId="1" type="noConversion"/>
  </si>
  <si>
    <t xml:space="preserve"> 비 고</t>
    <phoneticPr fontId="1" type="noConversion"/>
  </si>
  <si>
    <t>기본재산</t>
    <phoneticPr fontId="1" type="noConversion"/>
  </si>
  <si>
    <t>퍼스트
정기예금</t>
    <phoneticPr fontId="1" type="noConversion"/>
  </si>
  <si>
    <t>SC은행</t>
    <phoneticPr fontId="1" type="noConversion"/>
  </si>
  <si>
    <t>소계</t>
    <phoneticPr fontId="1" type="noConversion"/>
  </si>
  <si>
    <t>2개</t>
    <phoneticPr fontId="1" type="noConversion"/>
  </si>
  <si>
    <t>플러스알파</t>
    <phoneticPr fontId="1" type="noConversion"/>
  </si>
  <si>
    <t>법인 사업비</t>
    <phoneticPr fontId="1" type="noConversion"/>
  </si>
  <si>
    <t>후원금 전용</t>
    <phoneticPr fontId="1" type="noConversion"/>
  </si>
  <si>
    <t>후원금(기부금)</t>
    <phoneticPr fontId="1" type="noConversion"/>
  </si>
  <si>
    <t>회비전용</t>
    <phoneticPr fontId="1" type="noConversion"/>
  </si>
  <si>
    <t>기업자유</t>
    <phoneticPr fontId="1" type="noConversion"/>
  </si>
  <si>
    <t>58-***-1875</t>
    <phoneticPr fontId="1" type="noConversion"/>
  </si>
  <si>
    <t>사랑나누미</t>
    <phoneticPr fontId="1" type="noConversion"/>
  </si>
  <si>
    <t>10-***-4141</t>
    <phoneticPr fontId="1" type="noConversion"/>
  </si>
  <si>
    <t>일반예금</t>
    <phoneticPr fontId="1" type="noConversion"/>
  </si>
  <si>
    <t>23-***-9104</t>
    <phoneticPr fontId="1" type="noConversion"/>
  </si>
  <si>
    <t>4개</t>
    <phoneticPr fontId="1" type="noConversion"/>
  </si>
  <si>
    <t>늘푸른대학</t>
    <phoneticPr fontId="1" type="noConversion"/>
  </si>
  <si>
    <t>204-**-8752</t>
    <phoneticPr fontId="1" type="noConversion"/>
  </si>
  <si>
    <t>어르신
생활지원</t>
    <phoneticPr fontId="1" type="noConversion"/>
  </si>
  <si>
    <t>204-**-5914</t>
    <phoneticPr fontId="1" type="noConversion"/>
  </si>
  <si>
    <t>204-**-8730</t>
    <phoneticPr fontId="1" type="noConversion"/>
  </si>
  <si>
    <t>다모아비즈</t>
    <phoneticPr fontId="1" type="noConversion"/>
  </si>
  <si>
    <t>송파교육
복지센타</t>
    <phoneticPr fontId="1" type="noConversion"/>
  </si>
  <si>
    <t>2-4.이자</t>
    <phoneticPr fontId="1" type="noConversion"/>
  </si>
  <si>
    <t>204-***-0000</t>
    <phoneticPr fontId="1" type="noConversion"/>
  </si>
  <si>
    <t>▣ 수입내역</t>
    <phoneticPr fontId="1" type="noConversion"/>
  </si>
  <si>
    <t>▣ 지출 내역</t>
    <phoneticPr fontId="1" type="noConversion"/>
  </si>
  <si>
    <t xml:space="preserve">      ( 단위 : 원 )</t>
    <phoneticPr fontId="1" type="noConversion"/>
  </si>
  <si>
    <t xml:space="preserve">   ( 단위 : 원 )</t>
    <phoneticPr fontId="1" type="noConversion"/>
  </si>
  <si>
    <t>사업비</t>
    <phoneticPr fontId="1" type="noConversion"/>
  </si>
  <si>
    <t>일반
사업비</t>
    <phoneticPr fontId="1" type="noConversion"/>
  </si>
  <si>
    <t>의료지원</t>
    <phoneticPr fontId="1" type="noConversion"/>
  </si>
  <si>
    <t>운영비</t>
    <phoneticPr fontId="1" type="noConversion"/>
  </si>
  <si>
    <t xml:space="preserve">        ( 단위 : 원 )</t>
    <phoneticPr fontId="1" type="noConversion"/>
  </si>
  <si>
    <t xml:space="preserve">     ( 단위 : 원 )</t>
    <phoneticPr fontId="1" type="noConversion"/>
  </si>
  <si>
    <t xml:space="preserve">    ( 단위 : 원 )</t>
    <phoneticPr fontId="1" type="noConversion"/>
  </si>
  <si>
    <t xml:space="preserve">       ( 단위 : 원 )</t>
    <phoneticPr fontId="1" type="noConversion"/>
  </si>
  <si>
    <t>재산
조성비</t>
    <phoneticPr fontId="1" type="noConversion"/>
  </si>
  <si>
    <t>자본비</t>
    <phoneticPr fontId="1" type="noConversion"/>
  </si>
  <si>
    <t>자본취득비</t>
    <phoneticPr fontId="1" type="noConversion"/>
  </si>
  <si>
    <t>법인기본재산</t>
    <phoneticPr fontId="1" type="noConversion"/>
  </si>
  <si>
    <t>시설비</t>
    <phoneticPr fontId="1" type="noConversion"/>
  </si>
  <si>
    <t>자산취득비</t>
    <phoneticPr fontId="1" type="noConversion"/>
  </si>
  <si>
    <t>사무실비품비</t>
    <phoneticPr fontId="1" type="noConversion"/>
  </si>
  <si>
    <t>수용비
수수료</t>
    <phoneticPr fontId="1" type="noConversion"/>
  </si>
  <si>
    <t>소모품비</t>
    <phoneticPr fontId="1" type="noConversion"/>
  </si>
  <si>
    <t>통신비
(전화,인터넷)</t>
    <phoneticPr fontId="1" type="noConversion"/>
  </si>
  <si>
    <t>행사비</t>
    <phoneticPr fontId="1" type="noConversion"/>
  </si>
  <si>
    <t>홍보물제작비</t>
    <phoneticPr fontId="1" type="noConversion"/>
  </si>
  <si>
    <t>홈페이지관리</t>
    <phoneticPr fontId="1" type="noConversion"/>
  </si>
  <si>
    <t>공공요금</t>
    <phoneticPr fontId="1" type="noConversion"/>
  </si>
  <si>
    <t>제세공과금</t>
    <phoneticPr fontId="1" type="noConversion"/>
  </si>
  <si>
    <t>법인주민세</t>
    <phoneticPr fontId="1" type="noConversion"/>
  </si>
  <si>
    <t>여비교통비</t>
    <phoneticPr fontId="1" type="noConversion"/>
  </si>
  <si>
    <t>업무
추진비</t>
    <phoneticPr fontId="1" type="noConversion"/>
  </si>
  <si>
    <t>회의비</t>
    <phoneticPr fontId="1" type="noConversion"/>
  </si>
  <si>
    <t>교육비</t>
    <phoneticPr fontId="1" type="noConversion"/>
  </si>
  <si>
    <t>예비비</t>
    <phoneticPr fontId="1" type="noConversion"/>
  </si>
  <si>
    <t>2. 과목 전용 조서</t>
    <phoneticPr fontId="1" type="noConversion"/>
  </si>
  <si>
    <t>3. 예비비 사용 조서</t>
    <phoneticPr fontId="1" type="noConversion"/>
  </si>
  <si>
    <t>4. 현금 및 예금 명세서</t>
    <phoneticPr fontId="1" type="noConversion"/>
  </si>
  <si>
    <t>*사무국</t>
    <phoneticPr fontId="1" type="noConversion"/>
  </si>
  <si>
    <t>*사업팀</t>
    <phoneticPr fontId="1" type="noConversion"/>
  </si>
  <si>
    <t>특별/일반회원</t>
    <phoneticPr fontId="1" type="noConversion"/>
  </si>
  <si>
    <t>전기이월금포함</t>
    <phoneticPr fontId="1" type="noConversion"/>
  </si>
  <si>
    <t>지 출</t>
    <phoneticPr fontId="1" type="noConversion"/>
  </si>
  <si>
    <t>예 산</t>
    <phoneticPr fontId="1" type="noConversion"/>
  </si>
  <si>
    <t>차 액</t>
    <phoneticPr fontId="1" type="noConversion"/>
  </si>
  <si>
    <t>2-5.기타
    수입</t>
    <phoneticPr fontId="1" type="noConversion"/>
  </si>
  <si>
    <t xml:space="preserve">     (단위 : 원 )</t>
    <phoneticPr fontId="1" type="noConversion"/>
  </si>
  <si>
    <t>2. 과목 전용 조서</t>
    <phoneticPr fontId="1" type="noConversion"/>
  </si>
  <si>
    <t>3. 예비비 사용 조서</t>
    <phoneticPr fontId="1" type="noConversion"/>
  </si>
  <si>
    <t>4. 현금 및 예금 명세서</t>
    <phoneticPr fontId="1" type="noConversion"/>
  </si>
  <si>
    <t xml:space="preserve">7. 후원금 수입 명세 및 사용 조서 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</si>
  <si>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</si>
  <si>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</si>
  <si>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</si>
  <si>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적요</t>
    <phoneticPr fontId="1" type="noConversion"/>
  </si>
  <si>
    <t xml:space="preserve"> 예 산</t>
    <phoneticPr fontId="1" type="noConversion"/>
  </si>
  <si>
    <t xml:space="preserve"> 지 출</t>
    <phoneticPr fontId="1" type="noConversion"/>
  </si>
  <si>
    <t xml:space="preserve"> 지 출 </t>
    <phoneticPr fontId="1" type="noConversion"/>
  </si>
  <si>
    <t xml:space="preserve"> 예 산</t>
    <phoneticPr fontId="1" type="noConversion"/>
  </si>
  <si>
    <t xml:space="preserve"> 지 출</t>
    <phoneticPr fontId="1" type="noConversion"/>
  </si>
  <si>
    <t>비고</t>
    <phoneticPr fontId="1" type="noConversion"/>
  </si>
  <si>
    <t>지 출</t>
    <phoneticPr fontId="1" type="noConversion"/>
  </si>
  <si>
    <t>지 출</t>
    <phoneticPr fontId="1" type="noConversion"/>
  </si>
  <si>
    <t>▣  수지 총괄</t>
    <phoneticPr fontId="1" type="noConversion"/>
  </si>
  <si>
    <t>1.수입.지출 결산내역</t>
    <phoneticPr fontId="1" type="noConversion"/>
  </si>
  <si>
    <t>지  출</t>
    <phoneticPr fontId="1" type="noConversion"/>
  </si>
  <si>
    <t>주님의교회
후원금</t>
    <phoneticPr fontId="1" type="noConversion"/>
  </si>
  <si>
    <t>( 단위: 원)</t>
    <phoneticPr fontId="1" type="noConversion"/>
  </si>
  <si>
    <t>목  차</t>
    <phoneticPr fontId="1" type="noConversion"/>
  </si>
  <si>
    <t>항 목</t>
    <phoneticPr fontId="1" type="noConversion"/>
  </si>
  <si>
    <t>예 산</t>
    <phoneticPr fontId="1" type="noConversion"/>
  </si>
  <si>
    <t>적요</t>
    <phoneticPr fontId="1" type="noConversion"/>
  </si>
  <si>
    <t>예 산</t>
    <phoneticPr fontId="1" type="noConversion"/>
  </si>
  <si>
    <t>항 목</t>
    <phoneticPr fontId="1" type="noConversion"/>
  </si>
  <si>
    <t>(단위:원)</t>
    <phoneticPr fontId="1" type="noConversion"/>
  </si>
  <si>
    <t>구입일자</t>
    <phoneticPr fontId="1" type="noConversion"/>
  </si>
  <si>
    <t>품명</t>
    <phoneticPr fontId="1" type="noConversion"/>
  </si>
  <si>
    <t>규격</t>
    <phoneticPr fontId="1" type="noConversion"/>
  </si>
  <si>
    <t>수량</t>
    <phoneticPr fontId="1" type="noConversion"/>
  </si>
  <si>
    <t>취득금액</t>
    <phoneticPr fontId="1" type="noConversion"/>
  </si>
  <si>
    <t>비고</t>
    <phoneticPr fontId="1" type="noConversion"/>
  </si>
  <si>
    <t>소형냉장고</t>
    <phoneticPr fontId="1" type="noConversion"/>
  </si>
  <si>
    <t>퍼즐책상</t>
    <phoneticPr fontId="1" type="noConversion"/>
  </si>
  <si>
    <t>칼립소의자</t>
    <phoneticPr fontId="1" type="noConversion"/>
  </si>
  <si>
    <t>탱고접의자</t>
    <phoneticPr fontId="1" type="noConversion"/>
  </si>
  <si>
    <t>삼성</t>
    <phoneticPr fontId="1" type="noConversion"/>
  </si>
  <si>
    <t>회의용테이블</t>
    <phoneticPr fontId="1" type="noConversion"/>
  </si>
  <si>
    <t>서류보관함</t>
    <phoneticPr fontId="1" type="noConversion"/>
  </si>
  <si>
    <t>2012_03-30</t>
    <phoneticPr fontId="1" type="noConversion"/>
  </si>
  <si>
    <t>도어전자키</t>
    <phoneticPr fontId="1" type="noConversion"/>
  </si>
  <si>
    <t>컴퓨터데스크탑
모니터23"</t>
    <phoneticPr fontId="1" type="noConversion"/>
  </si>
  <si>
    <t>모니터23"</t>
    <phoneticPr fontId="1" type="noConversion"/>
  </si>
  <si>
    <t>계</t>
    <phoneticPr fontId="1" type="noConversion"/>
  </si>
  <si>
    <t>VOLTRON</t>
    <phoneticPr fontId="1" type="noConversion"/>
  </si>
  <si>
    <t>삼성</t>
    <phoneticPr fontId="1" type="noConversion"/>
  </si>
  <si>
    <t>2
1</t>
    <phoneticPr fontId="1" type="noConversion"/>
  </si>
  <si>
    <t>㈜잠실리빙프라자</t>
    <phoneticPr fontId="1" type="noConversion"/>
  </si>
  <si>
    <t>(주)한양가구</t>
    <phoneticPr fontId="1" type="noConversion"/>
  </si>
  <si>
    <t>SYSMAX</t>
    <phoneticPr fontId="1" type="noConversion"/>
  </si>
  <si>
    <t>㈜코스트코</t>
    <phoneticPr fontId="1" type="noConversion"/>
  </si>
  <si>
    <t>비전퍼니쳐가구</t>
    <phoneticPr fontId="1" type="noConversion"/>
  </si>
  <si>
    <t>청도열쇠상사</t>
    <phoneticPr fontId="1" type="noConversion"/>
  </si>
  <si>
    <t>G-MARKET</t>
    <phoneticPr fontId="1" type="noConversion"/>
  </si>
  <si>
    <t>G-MARKET</t>
    <phoneticPr fontId="1" type="noConversion"/>
  </si>
  <si>
    <t>회 비</t>
    <phoneticPr fontId="1" type="noConversion"/>
  </si>
  <si>
    <t>5. 기본재산 명세서</t>
    <phoneticPr fontId="1" type="noConversion"/>
  </si>
  <si>
    <t>계</t>
    <phoneticPr fontId="1" type="noConversion"/>
  </si>
  <si>
    <t xml:space="preserve"> 계</t>
    <phoneticPr fontId="1" type="noConversion"/>
  </si>
  <si>
    <t xml:space="preserve">    계</t>
    <phoneticPr fontId="1" type="noConversion"/>
  </si>
  <si>
    <t>SC은행</t>
    <phoneticPr fontId="1" type="noConversion"/>
  </si>
  <si>
    <t>차 액</t>
    <phoneticPr fontId="1" type="noConversion"/>
  </si>
  <si>
    <t>금액(1)</t>
    <phoneticPr fontId="1" type="noConversion"/>
  </si>
  <si>
    <t>금액(2)</t>
    <phoneticPr fontId="1" type="noConversion"/>
  </si>
  <si>
    <t>비 고</t>
    <phoneticPr fontId="1" type="noConversion"/>
  </si>
  <si>
    <t xml:space="preserve">실 적  </t>
    <phoneticPr fontId="1" type="noConversion"/>
  </si>
  <si>
    <t xml:space="preserve">실 적 </t>
    <phoneticPr fontId="1" type="noConversion"/>
  </si>
  <si>
    <t>2-1.회비</t>
    <phoneticPr fontId="1" type="noConversion"/>
  </si>
  <si>
    <t xml:space="preserve"> 실적 </t>
    <phoneticPr fontId="1" type="noConversion"/>
  </si>
  <si>
    <t>개인및법인</t>
    <phoneticPr fontId="1" type="noConversion"/>
  </si>
  <si>
    <t xml:space="preserve">지정/
비지정
</t>
    <phoneticPr fontId="1" type="noConversion"/>
  </si>
  <si>
    <t>6. 회비 수입 명세 및 사용 조서</t>
    <phoneticPr fontId="1" type="noConversion"/>
  </si>
  <si>
    <t>비 고</t>
    <phoneticPr fontId="1" type="noConversion"/>
  </si>
  <si>
    <t>7. 후원금 수입 명세 및 사용조서</t>
    <phoneticPr fontId="1" type="noConversion"/>
  </si>
  <si>
    <t>사역자MT</t>
    <phoneticPr fontId="1" type="noConversion"/>
  </si>
  <si>
    <t xml:space="preserve"> 1 .전기
   이월금</t>
    <phoneticPr fontId="1" type="noConversion"/>
  </si>
  <si>
    <t>당기수입계</t>
    <phoneticPr fontId="1" type="noConversion"/>
  </si>
  <si>
    <t>차기이월금</t>
    <phoneticPr fontId="1" type="noConversion"/>
  </si>
  <si>
    <t>합 계</t>
    <phoneticPr fontId="1" type="noConversion"/>
  </si>
  <si>
    <t>강동송파
교육지원청</t>
    <phoneticPr fontId="1" type="noConversion"/>
  </si>
  <si>
    <t>기본재산+회비
+후원금</t>
    <phoneticPr fontId="1" type="noConversion"/>
  </si>
  <si>
    <t>회비 이자</t>
    <phoneticPr fontId="1" type="noConversion"/>
  </si>
  <si>
    <t>잔 액</t>
    <phoneticPr fontId="1" type="noConversion"/>
  </si>
  <si>
    <t>6. 회비 수입 명세 및 사용 조서</t>
    <phoneticPr fontId="1" type="noConversion"/>
  </si>
  <si>
    <t>2-1.
회비</t>
    <phoneticPr fontId="1" type="noConversion"/>
  </si>
  <si>
    <t>2-4. 
이자</t>
    <phoneticPr fontId="1" type="noConversion"/>
  </si>
  <si>
    <t>2-5. 
기타수입</t>
    <phoneticPr fontId="1" type="noConversion"/>
  </si>
  <si>
    <t>1.늘푸른대학</t>
    <phoneticPr fontId="1" type="noConversion"/>
  </si>
  <si>
    <t>예산 내역</t>
    <phoneticPr fontId="1" type="noConversion"/>
  </si>
  <si>
    <t>2. 당기
   수입</t>
    <phoneticPr fontId="1" type="noConversion"/>
  </si>
  <si>
    <t>컴퓨터데스크탑
모니터21"</t>
    <phoneticPr fontId="1" type="noConversion"/>
  </si>
  <si>
    <t>봉사활동
지원</t>
    <phoneticPr fontId="1" type="noConversion"/>
  </si>
  <si>
    <t>9. 고정자산( 비품 ) 명세서</t>
    <phoneticPr fontId="1" type="noConversion"/>
  </si>
  <si>
    <t>10. 인건비 지출 명세서</t>
    <phoneticPr fontId="1" type="noConversion"/>
  </si>
  <si>
    <t>11.사업비 지출 명세서</t>
    <phoneticPr fontId="1" type="noConversion"/>
  </si>
  <si>
    <t>12. 운영비 지출 명세서</t>
    <phoneticPr fontId="1" type="noConversion"/>
  </si>
  <si>
    <t>기본재산/
회비/후원금이자</t>
    <phoneticPr fontId="1" type="noConversion"/>
  </si>
  <si>
    <t>10. 인건비 지출 명세서</t>
    <phoneticPr fontId="1" type="noConversion"/>
  </si>
  <si>
    <t>11. 사업비 지출 명세서</t>
    <phoneticPr fontId="1" type="noConversion"/>
  </si>
  <si>
    <t>유형</t>
    <phoneticPr fontId="1" type="noConversion"/>
  </si>
  <si>
    <t>사용내역</t>
    <phoneticPr fontId="1" type="noConversion"/>
  </si>
  <si>
    <t>비고</t>
    <phoneticPr fontId="1" type="noConversion"/>
  </si>
  <si>
    <t>강동송파
교육지원청</t>
    <phoneticPr fontId="1" type="noConversion"/>
  </si>
  <si>
    <t>지정</t>
    <phoneticPr fontId="1" type="noConversion"/>
  </si>
  <si>
    <t>합 계</t>
    <phoneticPr fontId="1" type="noConversion"/>
  </si>
  <si>
    <t xml:space="preserve">금 액 </t>
    <phoneticPr fontId="1" type="noConversion"/>
  </si>
  <si>
    <t>교부자</t>
    <phoneticPr fontId="1" type="noConversion"/>
  </si>
  <si>
    <t>교부자</t>
    <phoneticPr fontId="1" type="noConversion"/>
  </si>
  <si>
    <t>금전</t>
    <phoneticPr fontId="1" type="noConversion"/>
  </si>
  <si>
    <t xml:space="preserve">비 고 </t>
    <phoneticPr fontId="1" type="noConversion"/>
  </si>
  <si>
    <t>금 액</t>
    <phoneticPr fontId="1" type="noConversion"/>
  </si>
  <si>
    <t>일자</t>
    <phoneticPr fontId="1" type="noConversion"/>
  </si>
  <si>
    <t>(사)섬김과나눔</t>
    <phoneticPr fontId="1" type="noConversion"/>
  </si>
  <si>
    <t>송파교육복지
센터 운영지원</t>
    <phoneticPr fontId="1" type="noConversion"/>
  </si>
  <si>
    <t>204-**-4803</t>
    <phoneticPr fontId="1" type="noConversion"/>
  </si>
  <si>
    <t>204-**4803</t>
    <phoneticPr fontId="1" type="noConversion"/>
  </si>
  <si>
    <t>사단법인 섬김과나눔</t>
    <phoneticPr fontId="1" type="noConversion"/>
  </si>
  <si>
    <t>수  입</t>
    <phoneticPr fontId="1" type="noConversion"/>
  </si>
  <si>
    <t>법인목적사업비</t>
    <phoneticPr fontId="1" type="noConversion"/>
  </si>
  <si>
    <t>잔존</t>
    <phoneticPr fontId="1" type="noConversion"/>
  </si>
  <si>
    <t>1년</t>
    <phoneticPr fontId="1" type="noConversion"/>
  </si>
  <si>
    <t>2년</t>
    <phoneticPr fontId="1" type="noConversion"/>
  </si>
  <si>
    <t>3년</t>
  </si>
  <si>
    <t>4년</t>
  </si>
  <si>
    <t>5년</t>
  </si>
  <si>
    <t>6년</t>
  </si>
  <si>
    <t>7년</t>
  </si>
  <si>
    <t>8년</t>
  </si>
  <si>
    <t>9년</t>
  </si>
  <si>
    <t>10년</t>
  </si>
  <si>
    <t>잔존50%</t>
    <phoneticPr fontId="1" type="noConversion"/>
  </si>
  <si>
    <t xml:space="preserve"> </t>
    <phoneticPr fontId="1" type="noConversion"/>
  </si>
  <si>
    <t xml:space="preserve">  합    계</t>
    <phoneticPr fontId="1" type="noConversion"/>
  </si>
  <si>
    <t xml:space="preserve"> 합    계</t>
    <phoneticPr fontId="1" type="noConversion"/>
  </si>
  <si>
    <t>※ 감가상각기준</t>
    <phoneticPr fontId="1" type="noConversion"/>
  </si>
  <si>
    <t>1. 고정자산(비품) 분류 기준은 구입가격이 10만원 이상의 비품을 대상으로 하였음.</t>
    <phoneticPr fontId="1" type="noConversion"/>
  </si>
  <si>
    <t>2. 비품의 감가상각율은 3년이상 취득금액의 50%, 2년이상 30%, 1년이상 10%를 적용하고 
    3년 초과시 매년 전년도말 잔존가액의 50%를 적용함.</t>
    <phoneticPr fontId="1" type="noConversion"/>
  </si>
  <si>
    <t>법인기본재산
 ( 현금 )</t>
    <phoneticPr fontId="1" type="noConversion"/>
  </si>
  <si>
    <t>계</t>
    <phoneticPr fontId="1" type="noConversion"/>
  </si>
  <si>
    <t>.</t>
    <phoneticPr fontId="1" type="noConversion"/>
  </si>
  <si>
    <t>합                 계</t>
    <phoneticPr fontId="1" type="noConversion"/>
  </si>
  <si>
    <t xml:space="preserve"> </t>
    <phoneticPr fontId="1" type="noConversion"/>
  </si>
  <si>
    <t>관항</t>
    <phoneticPr fontId="1" type="noConversion"/>
  </si>
  <si>
    <t>목(적요)</t>
    <phoneticPr fontId="1" type="noConversion"/>
  </si>
  <si>
    <t>집행액</t>
    <phoneticPr fontId="1" type="noConversion"/>
  </si>
  <si>
    <t>차액(전용액)</t>
    <phoneticPr fontId="1" type="noConversion"/>
  </si>
  <si>
    <t>전용내역</t>
    <phoneticPr fontId="1" type="noConversion"/>
  </si>
  <si>
    <t>합        계</t>
    <phoneticPr fontId="1" type="noConversion"/>
  </si>
  <si>
    <t>법인,이자소득세
환입</t>
    <phoneticPr fontId="1" type="noConversion"/>
  </si>
  <si>
    <t>자본취득비</t>
    <phoneticPr fontId="1" type="noConversion"/>
  </si>
  <si>
    <t>자산취득비</t>
    <phoneticPr fontId="1" type="noConversion"/>
  </si>
  <si>
    <t>아이티솔루션</t>
    <phoneticPr fontId="1" type="noConversion"/>
  </si>
  <si>
    <t>빔프로젝터외</t>
    <phoneticPr fontId="1" type="noConversion"/>
  </si>
  <si>
    <t>감가상각평가액</t>
    <phoneticPr fontId="1" type="noConversion"/>
  </si>
  <si>
    <t>잔존가액</t>
    <phoneticPr fontId="1" type="noConversion"/>
  </si>
  <si>
    <t>특별지원</t>
    <phoneticPr fontId="1" type="noConversion"/>
  </si>
  <si>
    <t>생활용품
지원</t>
    <phoneticPr fontId="1" type="noConversion"/>
  </si>
  <si>
    <t>특별지원</t>
    <phoneticPr fontId="1" type="noConversion"/>
  </si>
  <si>
    <t>법인회원 회비</t>
    <phoneticPr fontId="1" type="noConversion"/>
  </si>
  <si>
    <t>개인/법인 기부금</t>
    <phoneticPr fontId="1" type="noConversion"/>
  </si>
  <si>
    <t>생명사랑 이웃사랑 캠페인 후원금</t>
    <phoneticPr fontId="1" type="noConversion"/>
  </si>
  <si>
    <t>기본재산 정기예금/회비,후원금. 일반예금 이자</t>
    <phoneticPr fontId="1" type="noConversion"/>
  </si>
  <si>
    <t>명절용품 지원</t>
    <phoneticPr fontId="1" type="noConversion"/>
  </si>
  <si>
    <t>죽지원</t>
    <phoneticPr fontId="1" type="noConversion"/>
  </si>
  <si>
    <t>봉사활동 지원</t>
    <phoneticPr fontId="1" type="noConversion"/>
  </si>
  <si>
    <t>질병 등 긴급지원</t>
    <phoneticPr fontId="1" type="noConversion"/>
  </si>
  <si>
    <t>사회보험</t>
    <phoneticPr fontId="1" type="noConversion"/>
  </si>
  <si>
    <t>사회보험료/부담금</t>
    <phoneticPr fontId="1" type="noConversion"/>
  </si>
  <si>
    <t>여비</t>
    <phoneticPr fontId="1" type="noConversion"/>
  </si>
  <si>
    <t xml:space="preserve"> 소모품구입 
80,000/원*10회=800,000</t>
    <phoneticPr fontId="1" type="noConversion"/>
  </si>
  <si>
    <t>용역비/임대료</t>
    <phoneticPr fontId="1" type="noConversion"/>
  </si>
  <si>
    <t>우편료/인지대</t>
    <phoneticPr fontId="1" type="noConversion"/>
  </si>
  <si>
    <t>주민세 등</t>
    <phoneticPr fontId="1" type="noConversion"/>
  </si>
  <si>
    <t>기관운영비</t>
    <phoneticPr fontId="1" type="noConversion"/>
  </si>
  <si>
    <t>업무활동비</t>
    <phoneticPr fontId="1" type="noConversion"/>
  </si>
  <si>
    <t>총회,이사회,
사업부장회의
팀장회의</t>
    <phoneticPr fontId="1" type="noConversion"/>
  </si>
  <si>
    <t>세미나 등</t>
    <phoneticPr fontId="1" type="noConversion"/>
  </si>
  <si>
    <t>인건비</t>
    <phoneticPr fontId="1" type="noConversion"/>
  </si>
  <si>
    <t>사회보험</t>
    <phoneticPr fontId="1" type="noConversion"/>
  </si>
  <si>
    <t>사회보험료/부담금</t>
    <phoneticPr fontId="1" type="noConversion"/>
  </si>
  <si>
    <t>사무비</t>
    <phoneticPr fontId="1" type="noConversion"/>
  </si>
  <si>
    <t>사업보고서 제작</t>
    <phoneticPr fontId="1" type="noConversion"/>
  </si>
  <si>
    <t>중식비 외</t>
    <phoneticPr fontId="1" type="noConversion"/>
  </si>
  <si>
    <t>총회, 이사회
운영위원회
팀장회의</t>
    <phoneticPr fontId="1" type="noConversion"/>
  </si>
  <si>
    <t>회비</t>
    <phoneticPr fontId="1" type="noConversion"/>
  </si>
  <si>
    <t>기타</t>
    <phoneticPr fontId="1" type="noConversion"/>
  </si>
  <si>
    <t>차입금</t>
    <phoneticPr fontId="1" type="noConversion"/>
  </si>
  <si>
    <t>예수금</t>
    <phoneticPr fontId="1" type="noConversion"/>
  </si>
  <si>
    <t>마천복지관 차입</t>
    <phoneticPr fontId="1" type="noConversion"/>
  </si>
  <si>
    <t>건가,다가 장애인고용분담금</t>
    <phoneticPr fontId="1" type="noConversion"/>
  </si>
  <si>
    <t>총계</t>
    <phoneticPr fontId="1" type="noConversion"/>
  </si>
  <si>
    <t>우리</t>
    <phoneticPr fontId="1" type="noConversion"/>
  </si>
  <si>
    <t>sc제일</t>
    <phoneticPr fontId="1" type="noConversion"/>
  </si>
  <si>
    <t>하나</t>
    <phoneticPr fontId="1" type="noConversion"/>
  </si>
  <si>
    <t>2019.12.31기준</t>
    <phoneticPr fontId="1" type="noConversion"/>
  </si>
  <si>
    <t>계</t>
    <phoneticPr fontId="1" type="noConversion"/>
  </si>
  <si>
    <t>개인 및 법인</t>
    <phoneticPr fontId="1" type="noConversion"/>
  </si>
  <si>
    <t>비지정</t>
    <phoneticPr fontId="1" type="noConversion"/>
  </si>
  <si>
    <t>컴퓨터</t>
    <phoneticPr fontId="1" type="noConversion"/>
  </si>
  <si>
    <t>삼성</t>
    <phoneticPr fontId="1" type="noConversion"/>
  </si>
  <si>
    <t>㈜데스크케이</t>
    <phoneticPr fontId="1" type="noConversion"/>
  </si>
  <si>
    <t>모니터</t>
    <phoneticPr fontId="1" type="noConversion"/>
  </si>
  <si>
    <t>투데스테크</t>
    <phoneticPr fontId="1" type="noConversion"/>
  </si>
  <si>
    <t>LED투광기 
20W*8</t>
    <phoneticPr fontId="1" type="noConversion"/>
  </si>
  <si>
    <t>문고리닷컴</t>
    <phoneticPr fontId="1" type="noConversion"/>
  </si>
  <si>
    <t>생명사랑
이웃사랑 캠페인</t>
    <phoneticPr fontId="1" type="noConversion"/>
  </si>
  <si>
    <t xml:space="preserve">2-2.후원금(기부금)
  </t>
    <phoneticPr fontId="1" type="noConversion"/>
  </si>
  <si>
    <t>봉사활동 지원</t>
    <phoneticPr fontId="1" type="noConversion"/>
  </si>
  <si>
    <t>생활용품 지원</t>
    <phoneticPr fontId="1" type="noConversion"/>
  </si>
  <si>
    <t>1) 늘푸른대학(어르신대학)</t>
    <phoneticPr fontId="1" type="noConversion"/>
  </si>
  <si>
    <t>사업비</t>
    <phoneticPr fontId="1" type="noConversion"/>
  </si>
  <si>
    <t>예산</t>
    <phoneticPr fontId="1" type="noConversion"/>
  </si>
  <si>
    <t>선납세금</t>
    <phoneticPr fontId="1" type="noConversion"/>
  </si>
  <si>
    <t>소계</t>
    <phoneticPr fontId="1" type="noConversion"/>
  </si>
  <si>
    <t>합  계</t>
    <phoneticPr fontId="1" type="noConversion"/>
  </si>
  <si>
    <t>비지정</t>
    <phoneticPr fontId="1" type="noConversion"/>
  </si>
  <si>
    <t>법인사업 및 운영 지원</t>
    <phoneticPr fontId="1" type="noConversion"/>
  </si>
  <si>
    <t>"</t>
    <phoneticPr fontId="1" type="noConversion"/>
  </si>
  <si>
    <t>"</t>
    <phoneticPr fontId="1" type="noConversion"/>
  </si>
  <si>
    <t>이자</t>
    <phoneticPr fontId="1" type="noConversion"/>
  </si>
  <si>
    <t>관항</t>
    <phoneticPr fontId="1" type="noConversion"/>
  </si>
  <si>
    <t>목</t>
    <phoneticPr fontId="1" type="noConversion"/>
  </si>
  <si>
    <t>차액</t>
    <phoneticPr fontId="1" type="noConversion"/>
  </si>
  <si>
    <t>차액</t>
    <phoneticPr fontId="1" type="noConversion"/>
  </si>
  <si>
    <t>관항</t>
    <phoneticPr fontId="1" type="noConversion"/>
  </si>
  <si>
    <t>사업비/
일반
사업비</t>
    <phoneticPr fontId="1" type="noConversion"/>
  </si>
  <si>
    <t>특별
활동비</t>
    <phoneticPr fontId="1" type="noConversion"/>
  </si>
  <si>
    <t>관 항</t>
    <phoneticPr fontId="1" type="noConversion"/>
  </si>
  <si>
    <t>수학
여행비</t>
    <phoneticPr fontId="1" type="noConversion"/>
  </si>
  <si>
    <t>특별
행사비</t>
    <phoneticPr fontId="1" type="noConversion"/>
  </si>
  <si>
    <t>학사
활동비</t>
    <phoneticPr fontId="1" type="noConversion"/>
  </si>
  <si>
    <t xml:space="preserve"> 1) 늘푸른대학(어르신대학)</t>
    <phoneticPr fontId="1" type="noConversion"/>
  </si>
  <si>
    <t>관항</t>
    <phoneticPr fontId="1" type="noConversion"/>
  </si>
  <si>
    <t>사업비/
일반
사업비</t>
    <phoneticPr fontId="1" type="noConversion"/>
  </si>
  <si>
    <t>차 액</t>
    <phoneticPr fontId="1" type="noConversion"/>
  </si>
  <si>
    <t>관 항</t>
    <phoneticPr fontId="1" type="noConversion"/>
  </si>
  <si>
    <t>차 액</t>
    <phoneticPr fontId="1" type="noConversion"/>
  </si>
  <si>
    <t>세부 내역</t>
    <phoneticPr fontId="1" type="noConversion"/>
  </si>
  <si>
    <t>관 항</t>
    <phoneticPr fontId="1" type="noConversion"/>
  </si>
  <si>
    <t xml:space="preserve"> 목</t>
    <phoneticPr fontId="1" type="noConversion"/>
  </si>
  <si>
    <t>마천종합사회복지관/
마천데이케어센터</t>
    <phoneticPr fontId="1" type="noConversion"/>
  </si>
  <si>
    <t>지출 내역</t>
    <phoneticPr fontId="1" type="noConversion"/>
  </si>
  <si>
    <t>사무비/
인건비</t>
    <phoneticPr fontId="1" type="noConversion"/>
  </si>
  <si>
    <t>항 목</t>
    <phoneticPr fontId="1" type="noConversion"/>
  </si>
  <si>
    <t>구 분</t>
    <phoneticPr fontId="1" type="noConversion"/>
  </si>
  <si>
    <t>유 형</t>
    <phoneticPr fontId="1" type="noConversion"/>
  </si>
  <si>
    <t>일 자</t>
    <phoneticPr fontId="1" type="noConversion"/>
  </si>
  <si>
    <t>금전</t>
    <phoneticPr fontId="1" type="noConversion"/>
  </si>
  <si>
    <t>특별지원</t>
    <phoneticPr fontId="1" type="noConversion"/>
  </si>
  <si>
    <t>질병 등 긴급지원</t>
    <phoneticPr fontId="1" type="noConversion"/>
  </si>
  <si>
    <t>운영비</t>
    <phoneticPr fontId="1" type="noConversion"/>
  </si>
  <si>
    <t>선납세금 환입</t>
    <phoneticPr fontId="1" type="noConversion"/>
  </si>
  <si>
    <t>특별/일반회원</t>
    <phoneticPr fontId="1" type="noConversion"/>
  </si>
  <si>
    <t>주님의교회 외</t>
    <phoneticPr fontId="1" type="noConversion"/>
  </si>
  <si>
    <t>항목</t>
    <phoneticPr fontId="1" type="noConversion"/>
  </si>
  <si>
    <t>후원금
수입</t>
    <phoneticPr fontId="1" type="noConversion"/>
  </si>
  <si>
    <t xml:space="preserve">금 액 </t>
    <phoneticPr fontId="1" type="noConversion"/>
  </si>
  <si>
    <t>유 형</t>
    <phoneticPr fontId="1" type="noConversion"/>
  </si>
  <si>
    <t>일 자</t>
    <phoneticPr fontId="1" type="noConversion"/>
  </si>
  <si>
    <t>비 고</t>
    <phoneticPr fontId="1" type="noConversion"/>
  </si>
  <si>
    <t>후원금 
사용</t>
    <phoneticPr fontId="1" type="noConversion"/>
  </si>
  <si>
    <t>주님의교회
법인/개인</t>
    <phoneticPr fontId="1" type="noConversion"/>
  </si>
  <si>
    <t>1.늘푸른대학운영</t>
    <phoneticPr fontId="1" type="noConversion"/>
  </si>
  <si>
    <t>전입금</t>
    <phoneticPr fontId="1" type="noConversion"/>
  </si>
  <si>
    <t xml:space="preserve">  합 계</t>
    <phoneticPr fontId="1" type="noConversion"/>
  </si>
  <si>
    <t>특별
행사비</t>
    <phoneticPr fontId="1" type="noConversion"/>
  </si>
  <si>
    <t>수학
여행비</t>
    <phoneticPr fontId="1" type="noConversion"/>
  </si>
  <si>
    <t>특별
활동비</t>
    <phoneticPr fontId="1" type="noConversion"/>
  </si>
  <si>
    <t xml:space="preserve"> 특강강사/
 특별활동강사</t>
    <phoneticPr fontId="1" type="noConversion"/>
  </si>
  <si>
    <t xml:space="preserve"> 학생 중식</t>
    <phoneticPr fontId="1" type="noConversion"/>
  </si>
  <si>
    <t>_</t>
    <phoneticPr fontId="1" type="noConversion"/>
  </si>
  <si>
    <t>3) 후원금 전용계좌 금액</t>
    <phoneticPr fontId="1" type="noConversion"/>
  </si>
  <si>
    <t xml:space="preserve">금 액 </t>
    <phoneticPr fontId="1" type="noConversion"/>
  </si>
  <si>
    <t>잔 액</t>
    <phoneticPr fontId="1" type="noConversion"/>
  </si>
  <si>
    <t>송파교육
복지센터</t>
    <phoneticPr fontId="1" type="noConversion"/>
  </si>
  <si>
    <t>계(1)</t>
    <phoneticPr fontId="1" type="noConversion"/>
  </si>
  <si>
    <t>계(2)</t>
    <phoneticPr fontId="1" type="noConversion"/>
  </si>
  <si>
    <r>
      <t>1. 수입</t>
    </r>
    <r>
      <rPr>
        <b/>
        <sz val="14"/>
        <color theme="1"/>
        <rFont val="굴림"/>
        <family val="3"/>
        <charset val="129"/>
      </rPr>
      <t>·</t>
    </r>
    <r>
      <rPr>
        <b/>
        <sz val="14"/>
        <color theme="1"/>
        <rFont val="맑은 고딕"/>
        <family val="3"/>
        <charset val="129"/>
        <scheme val="minor"/>
      </rPr>
      <t>지출 결산내역</t>
    </r>
    <phoneticPr fontId="1" type="noConversion"/>
  </si>
  <si>
    <t>개인 및 법인</t>
    <phoneticPr fontId="1" type="noConversion"/>
  </si>
  <si>
    <t>소계</t>
    <phoneticPr fontId="1" type="noConversion"/>
  </si>
  <si>
    <t xml:space="preserve"> 합 계</t>
    <phoneticPr fontId="1" type="noConversion"/>
  </si>
  <si>
    <t>계(1)+계(2)</t>
    <phoneticPr fontId="1" type="noConversion"/>
  </si>
  <si>
    <t>사업비 전용</t>
    <phoneticPr fontId="1" type="noConversion"/>
  </si>
  <si>
    <t>"</t>
    <phoneticPr fontId="1" type="noConversion"/>
  </si>
  <si>
    <t>회비통장이자</t>
    <phoneticPr fontId="1" type="noConversion"/>
  </si>
  <si>
    <t>법인사업비계좌로 이체</t>
    <phoneticPr fontId="1" type="noConversion"/>
  </si>
  <si>
    <t>송파교육복지센터</t>
    <phoneticPr fontId="1" type="noConversion"/>
  </si>
  <si>
    <t>건가다가지원센터 장애인
고용부담금</t>
    <phoneticPr fontId="1" type="noConversion"/>
  </si>
  <si>
    <t>수학여행</t>
    <phoneticPr fontId="1" type="noConversion"/>
  </si>
  <si>
    <t>2) 무의탁어르신 생활지원</t>
    <phoneticPr fontId="1" type="noConversion"/>
  </si>
  <si>
    <t>지원금
(전입금)</t>
    <phoneticPr fontId="1" type="noConversion"/>
  </si>
  <si>
    <t>9.장애인고용부담금</t>
    <phoneticPr fontId="1" type="noConversion"/>
  </si>
  <si>
    <t>2.무의탁어르신 생활지원</t>
    <phoneticPr fontId="1" type="noConversion"/>
  </si>
  <si>
    <t xml:space="preserve">  2)송파교육복지센타</t>
    <phoneticPr fontId="1" type="noConversion"/>
  </si>
  <si>
    <t>지정</t>
    <phoneticPr fontId="1" type="noConversion"/>
  </si>
  <si>
    <t>2) 무의탁어르신 생활지원</t>
    <phoneticPr fontId="1" type="noConversion"/>
  </si>
  <si>
    <t>마천종합사회복지관/
마천데이케어센터</t>
    <phoneticPr fontId="1" type="noConversion"/>
  </si>
  <si>
    <t xml:space="preserve">섬김과나눔 세미나 </t>
    <phoneticPr fontId="1" type="noConversion"/>
  </si>
  <si>
    <t>2.당기수입</t>
    <phoneticPr fontId="1" type="noConversion"/>
  </si>
  <si>
    <t>4개</t>
    <phoneticPr fontId="1" type="noConversion"/>
  </si>
  <si>
    <t>1) 회비 수입 명세</t>
    <phoneticPr fontId="1" type="noConversion"/>
  </si>
  <si>
    <t>3) 회비전용 계좌 금액</t>
    <phoneticPr fontId="1" type="noConversion"/>
  </si>
  <si>
    <t xml:space="preserve">      ( 단위 : 원 )</t>
    <phoneticPr fontId="1" type="noConversion"/>
  </si>
  <si>
    <t>1) 후원금 수입 명세</t>
    <phoneticPr fontId="1" type="noConversion"/>
  </si>
  <si>
    <t>지정</t>
    <phoneticPr fontId="1" type="noConversion"/>
  </si>
  <si>
    <t>금전</t>
    <phoneticPr fontId="1" type="noConversion"/>
  </si>
  <si>
    <t>2) 후원금 사용 명세</t>
    <phoneticPr fontId="1" type="noConversion"/>
  </si>
  <si>
    <t>사역자세미나
운영지원</t>
    <phoneticPr fontId="1" type="noConversion"/>
  </si>
  <si>
    <t>당기지출계</t>
    <phoneticPr fontId="1" type="noConversion"/>
  </si>
  <si>
    <t>당기수입계</t>
    <phoneticPr fontId="1" type="noConversion"/>
  </si>
  <si>
    <t>늘푸른대학외 2개팀 사업비</t>
    <phoneticPr fontId="1" type="noConversion"/>
  </si>
  <si>
    <t xml:space="preserve">2) 회비 사용 명세 </t>
    <phoneticPr fontId="1" type="noConversion"/>
  </si>
  <si>
    <t>우리은행</t>
    <phoneticPr fontId="1" type="noConversion"/>
  </si>
  <si>
    <t>하나은행</t>
    <phoneticPr fontId="1" type="noConversion"/>
  </si>
  <si>
    <t>국민은행</t>
    <phoneticPr fontId="1" type="noConversion"/>
  </si>
  <si>
    <t>생명사랑 이웃사랑 지원금</t>
    <phoneticPr fontId="1" type="noConversion"/>
  </si>
  <si>
    <t>홈페이지 정기유지보수</t>
    <phoneticPr fontId="1" type="noConversion"/>
  </si>
  <si>
    <t>세금 환급 등</t>
    <phoneticPr fontId="1" type="noConversion"/>
  </si>
  <si>
    <t>소계</t>
    <phoneticPr fontId="1" type="noConversion"/>
  </si>
  <si>
    <t>송파교육복지센타
보조금</t>
    <phoneticPr fontId="1" type="noConversion"/>
  </si>
  <si>
    <t xml:space="preserve"> 특별활동 지원</t>
    <phoneticPr fontId="1" type="noConversion"/>
  </si>
  <si>
    <t>하반기 예산</t>
    <phoneticPr fontId="1" type="noConversion"/>
  </si>
  <si>
    <t>하반기 예산 산출내역
65,620,000/30회*13회=28,345,000</t>
    <phoneticPr fontId="1" type="noConversion"/>
  </si>
  <si>
    <t>위탁
운영</t>
    <phoneticPr fontId="1" type="noConversion"/>
  </si>
  <si>
    <t xml:space="preserve">  계</t>
    <phoneticPr fontId="1" type="noConversion"/>
  </si>
  <si>
    <t>법인 주민세 등 100,000</t>
    <phoneticPr fontId="1" type="noConversion"/>
  </si>
  <si>
    <t>업무활동비 
250,000/원*12개월=3,000,000</t>
    <phoneticPr fontId="1" type="noConversion"/>
  </si>
  <si>
    <t>수탁기관장회의 외</t>
    <phoneticPr fontId="1" type="noConversion"/>
  </si>
  <si>
    <t>회비</t>
    <phoneticPr fontId="1" type="noConversion"/>
  </si>
  <si>
    <t>3.이웃사랑 특별지원</t>
    <phoneticPr fontId="1" type="noConversion"/>
  </si>
  <si>
    <t>의료비 및 환자용품 지원</t>
    <phoneticPr fontId="1" type="noConversion"/>
  </si>
  <si>
    <t>주거환경개선지원</t>
    <phoneticPr fontId="1" type="noConversion"/>
  </si>
  <si>
    <t>주거청소 및
물품지원</t>
    <phoneticPr fontId="1" type="noConversion"/>
  </si>
  <si>
    <t>3) 이웃사랑 특별지원</t>
    <phoneticPr fontId="1" type="noConversion"/>
  </si>
  <si>
    <t>특별지원</t>
    <phoneticPr fontId="1" type="noConversion"/>
  </si>
  <si>
    <t>차상위 계층 
생활비 지원</t>
    <phoneticPr fontId="1" type="noConversion"/>
  </si>
  <si>
    <t>주님의교회 후원금 등</t>
    <phoneticPr fontId="1" type="noConversion"/>
  </si>
  <si>
    <t>법인, 개인 후원금 등</t>
    <phoneticPr fontId="1" type="noConversion"/>
  </si>
  <si>
    <t>9. 고정자산(비품) 명세서</t>
    <phoneticPr fontId="1" type="noConversion"/>
  </si>
  <si>
    <t>명절용품 지원</t>
    <phoneticPr fontId="1" type="noConversion"/>
  </si>
  <si>
    <t>죽 지원</t>
    <phoneticPr fontId="1" type="noConversion"/>
  </si>
  <si>
    <t>생활용품 지원</t>
    <phoneticPr fontId="1" type="noConversion"/>
  </si>
  <si>
    <t>생활용품 
지원</t>
    <phoneticPr fontId="1" type="noConversion"/>
  </si>
  <si>
    <t>의료비 및 환자
용품 지원</t>
    <phoneticPr fontId="1" type="noConversion"/>
  </si>
  <si>
    <t>주거환경 
개선 지원</t>
    <phoneticPr fontId="1" type="noConversion"/>
  </si>
  <si>
    <t>주거청소 및
물품 지원</t>
    <phoneticPr fontId="1" type="noConversion"/>
  </si>
  <si>
    <t>봉사활동 지원</t>
    <phoneticPr fontId="1" type="noConversion"/>
  </si>
  <si>
    <t>기본재산예치금
 1억원</t>
    <phoneticPr fontId="1" type="noConversion"/>
  </si>
  <si>
    <t>3.이웃사랑 특별지원</t>
    <phoneticPr fontId="1" type="noConversion"/>
  </si>
  <si>
    <t xml:space="preserve">
사업비/
수탁
운영</t>
    <phoneticPr fontId="1" type="noConversion"/>
  </si>
  <si>
    <t>전화,인터넷등</t>
    <phoneticPr fontId="1" type="noConversion"/>
  </si>
  <si>
    <t>법인기본재산 1억원 편성 제외</t>
    <phoneticPr fontId="1" type="noConversion"/>
  </si>
  <si>
    <t>총회 공증 및 임원 등기 1,300,000
세무확인
100,000/원*12개월=1,200,000</t>
    <phoneticPr fontId="1" type="noConversion"/>
  </si>
  <si>
    <t>통신비 12개월 400,000</t>
    <phoneticPr fontId="1" type="noConversion"/>
  </si>
  <si>
    <t>기관운영비 12개월  2,000,000</t>
    <phoneticPr fontId="1" type="noConversion"/>
  </si>
  <si>
    <t>회원총회, 이사회, 사업팀장회의,
수탁기관장 회의 개최 1,000,000</t>
    <phoneticPr fontId="1" type="noConversion"/>
  </si>
  <si>
    <t xml:space="preserve">
1월 떡국떡 외  2,678,000
5월 불고기 외  3,247,570
9월 송편, 곰탕 외 2,106,000
</t>
    <phoneticPr fontId="1" type="noConversion"/>
  </si>
  <si>
    <t xml:space="preserve">
1월 세탁기 외  390,000
2월 계란, 휴지 외  3,196,280
3월 김치, 반찬 외  3,143,660
4월 계란, 삼계탕 외  3,438,100
5월 김치, 반찬 외  2,627,120
6월 김치, 라면 외  3,161,880
7월 김치, 밑반찬 외 3,249,000
9월 김치, 수건 외 3,963,900
10월 게란, 참치캔 외 2,563,800
 </t>
    <phoneticPr fontId="1" type="noConversion"/>
  </si>
  <si>
    <t xml:space="preserve">
2,3,4월 박*임 외 기저귀 등  125,920
9월 용기 구입 36,000
11월 휴지 등 3,172,500
</t>
    <phoneticPr fontId="1" type="noConversion"/>
  </si>
  <si>
    <t xml:space="preserve">
3월 성*연 외 속옷, 이불 등  353,670
6월 김*수 외 세탁기, 전자레인지 등 335,000
10월 김 등 622,430
11월 생활용품 등 171,100
12월 점퍼 등 2,094,400
</t>
    <phoneticPr fontId="1" type="noConversion"/>
  </si>
  <si>
    <t>비고</t>
    <phoneticPr fontId="1" type="noConversion"/>
  </si>
  <si>
    <t>세금 환급</t>
    <phoneticPr fontId="1" type="noConversion"/>
  </si>
  <si>
    <t>6.법인 운영</t>
    <phoneticPr fontId="1" type="noConversion"/>
  </si>
  <si>
    <t>지방세  환급금 등</t>
    <phoneticPr fontId="1" type="noConversion"/>
  </si>
  <si>
    <t>늘푸른대학 학생 부담금</t>
    <phoneticPr fontId="1" type="noConversion"/>
  </si>
  <si>
    <t>특별활동반 지원
10,000원*9반*5회=450,000</t>
    <phoneticPr fontId="1" type="noConversion"/>
  </si>
  <si>
    <t>학사활동 지원</t>
    <phoneticPr fontId="1" type="noConversion"/>
  </si>
  <si>
    <t>학사활동지원 30,000원*30회=900,000
(커피, 둥글레차, 사탕, 종이컵 등)</t>
    <phoneticPr fontId="1" type="noConversion"/>
  </si>
  <si>
    <t xml:space="preserve">수료발표회
50,000원*5개반=250,000
작품전시회 
100,000원*3개반=300,000
어버이날 행사비 
선물 10,000원*150명=1,500,000
세족식 행사비 600,000
</t>
    <phoneticPr fontId="1" type="noConversion"/>
  </si>
  <si>
    <t>수료식 행사
어버이날 행사</t>
    <phoneticPr fontId="1" type="noConversion"/>
  </si>
  <si>
    <t>중식비
9,000원*170명*28회=44,370,000
*중식비 인상(6천원-&gt;9천원)</t>
    <phoneticPr fontId="1" type="noConversion"/>
  </si>
  <si>
    <t xml:space="preserve"> 사역자세미나/
 운영지원</t>
    <phoneticPr fontId="1" type="noConversion"/>
  </si>
  <si>
    <t>홍보물제작(포스터,안내지) 200,000
주방용품구입(그릇, 수저 등) 200,000
봉사자MT-1(7월 종강,교회) 600,000
MT-2(12월 수료, 교외) 1,400,000
봉사용품 구입비 300,000</t>
    <phoneticPr fontId="1" type="noConversion"/>
  </si>
  <si>
    <t>계</t>
    <phoneticPr fontId="1" type="noConversion"/>
  </si>
  <si>
    <t>설날, 추석, 어버이날 선물
30,000원*100명*3회=9,000,000</t>
    <phoneticPr fontId="1" type="noConversion"/>
  </si>
  <si>
    <t>20,000원*120명*10회(방학2달 제외)
  =24,000,000</t>
    <phoneticPr fontId="1" type="noConversion"/>
  </si>
  <si>
    <t>주거청소 및 청소용품 지원
  1,000,000</t>
    <phoneticPr fontId="1" type="noConversion"/>
  </si>
  <si>
    <t>봉사자 MT  25,000원*11명*2회=550,000</t>
    <phoneticPr fontId="1" type="noConversion"/>
  </si>
  <si>
    <t xml:space="preserve">차상위계층 생활비 정기지원
100,000원*40명*12개월=48,000,000
150,000원*10명*12개월=18,000,000
</t>
    <phoneticPr fontId="1" type="noConversion"/>
  </si>
  <si>
    <t>질병 등 긴급 지원 4,000,000</t>
    <phoneticPr fontId="1" type="noConversion"/>
  </si>
  <si>
    <t xml:space="preserve">봉사활동 지원(실태조사 등)
25,000원*4명*4회=400,000
</t>
    <phoneticPr fontId="1" type="noConversion"/>
  </si>
  <si>
    <t>4) 생명사랑 이웃사랑 캠페인</t>
    <phoneticPr fontId="1" type="noConversion"/>
  </si>
  <si>
    <t>일반 
사업비</t>
    <phoneticPr fontId="1" type="noConversion"/>
  </si>
  <si>
    <t>생명사랑 이웃사랑
캠페인 개최</t>
    <phoneticPr fontId="1" type="noConversion"/>
  </si>
  <si>
    <t>생명사랑 이웃사랑
희망상자 제작 지원</t>
    <phoneticPr fontId="1" type="noConversion"/>
  </si>
  <si>
    <t>생명사랑 이웃사랑
이웃돕기 공모사업</t>
    <phoneticPr fontId="1" type="noConversion"/>
  </si>
  <si>
    <t>생명사랑 이웃사랑 이웃돕기 공모사업 지원  30,000,000</t>
    <phoneticPr fontId="1" type="noConversion"/>
  </si>
  <si>
    <r>
      <t xml:space="preserve">전입금 30,000,000
</t>
    </r>
    <r>
      <rPr>
        <sz val="11"/>
        <color rgb="FFFF0000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*사업계획 및 예산 별도 승인</t>
    </r>
    <phoneticPr fontId="1" type="noConversion"/>
  </si>
  <si>
    <t>수탁운영기관 복지사업 특별지원</t>
    <phoneticPr fontId="1" type="noConversion"/>
  </si>
  <si>
    <t>수탁운영기관 복지사업 특별지원 10,000,000</t>
    <phoneticPr fontId="1" type="noConversion"/>
  </si>
  <si>
    <t>5) 사회복지기관(시설) 수탁운영</t>
    <phoneticPr fontId="1" type="noConversion"/>
  </si>
  <si>
    <t>6) 법인 운영</t>
    <phoneticPr fontId="1" type="noConversion"/>
  </si>
  <si>
    <t>법인 홍보물 제작 등 2,000,000</t>
    <phoneticPr fontId="1" type="noConversion"/>
  </si>
  <si>
    <t>홈페이지 관리  12개월 800,000</t>
    <phoneticPr fontId="1" type="noConversion"/>
  </si>
  <si>
    <t>예비비 1,000,000</t>
    <phoneticPr fontId="1" type="noConversion"/>
  </si>
  <si>
    <t>2022년이월금</t>
    <phoneticPr fontId="1" type="noConversion"/>
  </si>
  <si>
    <t>1개</t>
    <phoneticPr fontId="1" type="noConversion"/>
  </si>
  <si>
    <t>5.법인운영비</t>
    <phoneticPr fontId="1" type="noConversion"/>
  </si>
  <si>
    <t xml:space="preserve">수료식 행사
어버이날 행사 </t>
    <phoneticPr fontId="1" type="noConversion"/>
  </si>
  <si>
    <t xml:space="preserve">
1월 1,510,960
2월  3,921,410
3월  4,278,420
4월  4,345,780
5월  5,343,180
6월  2,666,160
7월  2,917,600
9월  2,605,400
10월  2,666,700
11월  3,427,340
12월  2,673,800
</t>
    <phoneticPr fontId="1" type="noConversion"/>
  </si>
  <si>
    <t>생명사랑 이웃사랑 
캠페인 개최</t>
    <phoneticPr fontId="1" type="noConversion"/>
  </si>
  <si>
    <t>생명사랑 이웃사랑 
희망상자 제작 지원</t>
    <phoneticPr fontId="1" type="noConversion"/>
  </si>
  <si>
    <t>생명사랑 이웃사랑
이웃돕기 공모사업</t>
    <phoneticPr fontId="1" type="noConversion"/>
  </si>
  <si>
    <t>유관 사회복지기관(시설) 복지사업 지원</t>
    <phoneticPr fontId="1" type="noConversion"/>
  </si>
  <si>
    <t xml:space="preserve">5) 사회복지기관(시설) 수탁운영 </t>
    <phoneticPr fontId="1" type="noConversion"/>
  </si>
  <si>
    <t>6) 법인운영비</t>
    <phoneticPr fontId="1" type="noConversion"/>
  </si>
  <si>
    <t>우편료/
인지대</t>
    <phoneticPr fontId="1" type="noConversion"/>
  </si>
  <si>
    <t>우편료, 인지대 등</t>
    <phoneticPr fontId="1" type="noConversion"/>
  </si>
  <si>
    <t>0</t>
    <phoneticPr fontId="1" type="noConversion"/>
  </si>
  <si>
    <t>늘푸른대학 학생 부담금</t>
    <phoneticPr fontId="1" type="noConversion"/>
  </si>
  <si>
    <t>2022년 결산 차기이월금</t>
    <phoneticPr fontId="1" type="noConversion"/>
  </si>
  <si>
    <t>응급조치 의료비 지원 1,000,000
기저귀 80,000원*11회=880,000</t>
    <phoneticPr fontId="1" type="noConversion"/>
  </si>
  <si>
    <t>유관 사회복지기관(시설) 
복지사업 지원</t>
    <phoneticPr fontId="1" type="noConversion"/>
  </si>
  <si>
    <t>송파구청 희망스폰서 사업 지원 10,000,000
1사1다자녀 가정 후원금 지원(송파구가족센터)
100,000원*2가정*12개월=2,400,000
우성, 거여 경로당 운영 지원
200,000원*2개소*12개월=4,800,000
우성 경로당 경로행사 지원 2,000,000
사회복지시설 봉사활동 지원
100,000원*3여전도회*10개월=3,000,000</t>
    <phoneticPr fontId="1" type="noConversion"/>
  </si>
  <si>
    <t xml:space="preserve">
교통비 12개월  300,000
</t>
    <phoneticPr fontId="1" type="noConversion"/>
  </si>
  <si>
    <t>해당</t>
    <phoneticPr fontId="1" type="noConversion"/>
  </si>
  <si>
    <t>사항</t>
    <phoneticPr fontId="1" type="noConversion"/>
  </si>
  <si>
    <t>2023.1.12</t>
    <phoneticPr fontId="1" type="noConversion"/>
  </si>
  <si>
    <t>2023.3.16</t>
    <phoneticPr fontId="1" type="noConversion"/>
  </si>
  <si>
    <t>소 계</t>
    <phoneticPr fontId="1" type="noConversion"/>
  </si>
  <si>
    <t>2023.1.16.</t>
    <phoneticPr fontId="1" type="noConversion"/>
  </si>
  <si>
    <t>2023.4.14.</t>
    <phoneticPr fontId="1" type="noConversion"/>
  </si>
  <si>
    <t>2023.1.18.</t>
    <phoneticPr fontId="1" type="noConversion"/>
  </si>
  <si>
    <t>2023.3.30.</t>
    <phoneticPr fontId="1" type="noConversion"/>
  </si>
  <si>
    <t>2023.3.13.</t>
    <phoneticPr fontId="1" type="noConversion"/>
  </si>
  <si>
    <t>후원금</t>
    <phoneticPr fontId="1" type="noConversion"/>
  </si>
  <si>
    <t>사업비/
일반
사업비</t>
    <phoneticPr fontId="1" type="noConversion"/>
  </si>
  <si>
    <t>송파교육
복지센타</t>
    <phoneticPr fontId="1" type="noConversion"/>
  </si>
  <si>
    <t>생명사랑 이웃사랑 캠페인</t>
    <phoneticPr fontId="1" type="noConversion"/>
  </si>
  <si>
    <t>늘푸른대학 등록금 및 수학여행비</t>
    <phoneticPr fontId="1" type="noConversion"/>
  </si>
  <si>
    <t>봄소풍
 버스 600,000원*4대=2,400,000
 중식 12,000원*170명=2,040,000
 간식, 보험 560,000
가을소풍(자비 부담)
 기타 경비 200,000</t>
    <phoneticPr fontId="1" type="noConversion"/>
  </si>
  <si>
    <t>* 예산의 목간전용은 재무회계규정 제17조에 의거 회장의 승인을 받아 시행할 수 있음.</t>
    <phoneticPr fontId="1" type="noConversion"/>
  </si>
  <si>
    <t>예산액</t>
    <phoneticPr fontId="1" type="noConversion"/>
  </si>
  <si>
    <t>지출액</t>
    <phoneticPr fontId="1" type="noConversion"/>
  </si>
  <si>
    <t>차액</t>
    <phoneticPr fontId="1" type="noConversion"/>
  </si>
  <si>
    <t>없음</t>
    <phoneticPr fontId="1" type="noConversion"/>
  </si>
  <si>
    <t>0</t>
    <phoneticPr fontId="1" type="noConversion"/>
  </si>
  <si>
    <t>늘푸른대학 
학생부담금</t>
    <phoneticPr fontId="1" type="noConversion"/>
  </si>
  <si>
    <t>김훈, 외국인비전센터 등</t>
    <phoneticPr fontId="1" type="noConversion"/>
  </si>
  <si>
    <t xml:space="preserve">  1)마천종합사회복지관</t>
    <phoneticPr fontId="1" type="noConversion"/>
  </si>
  <si>
    <t>지정기부금 지원</t>
    <phoneticPr fontId="1" type="noConversion"/>
  </si>
  <si>
    <t>수탁운영기관 복지사업 
특별지원</t>
    <phoneticPr fontId="1" type="noConversion"/>
  </si>
  <si>
    <t xml:space="preserve">
특강강사/외부  
 200,000원*5회=1,000,000
특강강사/내부 
 50,000원*4회=200,000
연주회개최
 외부/300,000원*3회=900,000
 내부/200,000원*1회=200,000
싱얼롱+찬양팀
 50,000원*6회=300,000
특별활동반 강사비
 50,000원*9인*29회=13,050,000
반주자 사례
 80,000원*29회=2,320,000
</t>
    <phoneticPr fontId="1" type="noConversion"/>
  </si>
  <si>
    <t>소계</t>
    <phoneticPr fontId="1" type="noConversion"/>
  </si>
  <si>
    <t>*운영비5월에 수학여행비 환불건을 지출 정산서상에 언급할 것</t>
    <phoneticPr fontId="1" type="noConversion"/>
  </si>
  <si>
    <t>2023.  12. 31.</t>
    <phoneticPr fontId="1" type="noConversion"/>
  </si>
  <si>
    <r>
      <t xml:space="preserve"> 2023년 수입</t>
    </r>
    <r>
      <rPr>
        <b/>
        <sz val="19"/>
        <color theme="1"/>
        <rFont val="굴림"/>
        <family val="3"/>
        <charset val="129"/>
      </rPr>
      <t>·</t>
    </r>
    <r>
      <rPr>
        <b/>
        <sz val="19"/>
        <color theme="1"/>
        <rFont val="맑은 고딕"/>
        <family val="3"/>
        <charset val="129"/>
        <scheme val="minor"/>
      </rPr>
      <t>지출 결산보고서(안)</t>
    </r>
    <phoneticPr fontId="1" type="noConversion"/>
  </si>
  <si>
    <t xml:space="preserve">  (기간 : 2023.1.1.-12.31.)</t>
    <phoneticPr fontId="1" type="noConversion"/>
  </si>
  <si>
    <t xml:space="preserve">    (기간 : 2023.1.1-12.31.)</t>
    <phoneticPr fontId="1" type="noConversion"/>
  </si>
  <si>
    <t>(기간 : 2023. 1. 1 - 12.31.)</t>
    <phoneticPr fontId="1" type="noConversion"/>
  </si>
  <si>
    <t xml:space="preserve">   (기준일 : 2023.12.31.)</t>
    <phoneticPr fontId="1" type="noConversion"/>
  </si>
  <si>
    <t xml:space="preserve">     (기간: 2023. 1.1 - 12.31.)</t>
    <phoneticPr fontId="1" type="noConversion"/>
  </si>
  <si>
    <t xml:space="preserve">      (기간 : 2023.1.1 - 12.31.)</t>
    <phoneticPr fontId="1" type="noConversion"/>
  </si>
  <si>
    <t xml:space="preserve">    (기간 : 2023. 1.1 - 12.31.)</t>
    <phoneticPr fontId="1" type="noConversion"/>
  </si>
  <si>
    <t xml:space="preserve">    (기간 : 2023.1.1 - 12.31.)</t>
    <phoneticPr fontId="1" type="noConversion"/>
  </si>
  <si>
    <t xml:space="preserve">  (기준일 : 2023.12.31.)</t>
    <phoneticPr fontId="1" type="noConversion"/>
  </si>
  <si>
    <t xml:space="preserve">  (기간 : 2023. 1.1 - 12.31.)</t>
    <phoneticPr fontId="1" type="noConversion"/>
  </si>
  <si>
    <t>차상위계층 등 이웃돕기 지원</t>
    <phoneticPr fontId="1" type="noConversion"/>
  </si>
  <si>
    <t>2023.12.31.현재</t>
    <phoneticPr fontId="1" type="noConversion"/>
  </si>
  <si>
    <t>93명</t>
    <phoneticPr fontId="1" type="noConversion"/>
  </si>
  <si>
    <t>2023.12.31</t>
    <phoneticPr fontId="1" type="noConversion"/>
  </si>
  <si>
    <t>2023.7.3</t>
    <phoneticPr fontId="1" type="noConversion"/>
  </si>
  <si>
    <t>2023.7.5</t>
    <phoneticPr fontId="1" type="noConversion"/>
  </si>
  <si>
    <t>2023.9.11.</t>
    <phoneticPr fontId="1" type="noConversion"/>
  </si>
  <si>
    <t>2023.10.13</t>
    <phoneticPr fontId="1" type="noConversion"/>
  </si>
  <si>
    <t>2023.12.11.</t>
    <phoneticPr fontId="1" type="noConversion"/>
  </si>
  <si>
    <t>2023.7.13</t>
    <phoneticPr fontId="1" type="noConversion"/>
  </si>
  <si>
    <t>2023.10.4</t>
    <phoneticPr fontId="1" type="noConversion"/>
  </si>
  <si>
    <t>2023.10.17</t>
    <phoneticPr fontId="1" type="noConversion"/>
  </si>
  <si>
    <t>2023.12.21</t>
    <phoneticPr fontId="1" type="noConversion"/>
  </si>
  <si>
    <t>정기예금 : 2,982,011
일반예금 : 44,640</t>
    <phoneticPr fontId="1" type="noConversion"/>
  </si>
  <si>
    <t>6.사회복지기관(시설) 수탁운영</t>
    <phoneticPr fontId="1" type="noConversion"/>
  </si>
  <si>
    <t>9월 226,800</t>
    <phoneticPr fontId="1" type="noConversion"/>
  </si>
  <si>
    <t>3월 봉사자 회식비 177,000
10월 봉사자 회식  200,000</t>
    <phoneticPr fontId="1" type="noConversion"/>
  </si>
  <si>
    <t xml:space="preserve">1사1다자녀가정지원
100,000*(1~12월)*1가정
</t>
    <phoneticPr fontId="1" type="noConversion"/>
  </si>
  <si>
    <t xml:space="preserve">
우성/거여 경로당
지원금20만원*(1월-12월)*2개소
</t>
    <phoneticPr fontId="1" type="noConversion"/>
  </si>
  <si>
    <t>명절음식 나눔행사 지원(9/14)</t>
    <phoneticPr fontId="1" type="noConversion"/>
  </si>
  <si>
    <t xml:space="preserve">
전입금(1/13)  15,000,000
전입금(7/4)  15,000,000</t>
    <phoneticPr fontId="1" type="noConversion"/>
  </si>
  <si>
    <r>
      <t>주</t>
    </r>
    <r>
      <rPr>
        <sz val="12"/>
        <color theme="1"/>
        <rFont val="맑은 고딕"/>
        <family val="3"/>
        <charset val="129"/>
        <scheme val="minor"/>
      </rPr>
      <t>) 2023년 12월 31일 현재 법인의 사무국과 사업팀에서 보관, 운영하고있는 현금은 없음.</t>
    </r>
    <phoneticPr fontId="1" type="noConversion"/>
  </si>
  <si>
    <t>10/5 법인사업비</t>
    <phoneticPr fontId="1" type="noConversion"/>
  </si>
  <si>
    <t>12/20 후원금</t>
    <phoneticPr fontId="1" type="noConversion"/>
  </si>
  <si>
    <t>12/19 법인사업비</t>
    <phoneticPr fontId="1" type="noConversion"/>
  </si>
  <si>
    <t>12/19 후원금</t>
    <phoneticPr fontId="1" type="noConversion"/>
  </si>
  <si>
    <t>8/31 502,000 후원금
12/21 5,503,000 후원금</t>
    <phoneticPr fontId="1" type="noConversion"/>
  </si>
  <si>
    <t>회비이체</t>
    <phoneticPr fontId="1" type="noConversion"/>
  </si>
  <si>
    <t>지정</t>
    <phoneticPr fontId="1" type="noConversion"/>
  </si>
  <si>
    <t>sc은행 : 8,400,000
우리은행  4,200,000
국민은행 : 15,000,000</t>
    <phoneticPr fontId="1" type="noConversion"/>
  </si>
  <si>
    <t>환경개선비</t>
    <phoneticPr fontId="1" type="noConversion"/>
  </si>
  <si>
    <t xml:space="preserve">
4월 메밀차, 사탕 등 77,630
5월 지퍼백 등 67,370
6월 위생비닐 등 79,500
7월 커피 등   5,120
9월 과자 등 74,200
11월 사탕, 초콜릿 등  90,980
</t>
    <phoneticPr fontId="1" type="noConversion"/>
  </si>
  <si>
    <t>3월 6,030,000
4월 5,670,000
5월 5,310,000
6월 4,230,000
7월 1,440,000
9월 5,400,000
10월 3,780,000
11월 8,314,850
12월 1,260,000</t>
    <phoneticPr fontId="1" type="noConversion"/>
  </si>
  <si>
    <t>2월 포스터 등 618,880
3월 약품, 간식 등 531,690
4월 주방용품 13,000
5월 수학여행비 환불 등 28,820
7월 사역자 MT 600,000
10월 주방팀 사탕 등 142,210
11월 의약품 등 58,540
12월 사역자 MT 611,990</t>
    <phoneticPr fontId="1" type="noConversion"/>
  </si>
  <si>
    <t>3월 2,720,000
4월 2,270,000
5월 2,170,000
6월 1,790,000
7월   780,000
9월 2,220,000
10월 1,690,000
11월 2,020,000
12월   480,000</t>
    <phoneticPr fontId="1" type="noConversion"/>
  </si>
  <si>
    <t>5/16 물향기 수목원(차량 및 중식대 등)
       3,737,120
10/17 화성행궁(     "      ) 2,674,630</t>
    <phoneticPr fontId="1" type="noConversion"/>
  </si>
  <si>
    <t>5/12 어버이날 떡세트 
       9,000원*120=1,080,000
11/29,12/6  발표회 물품구입 등 225,180</t>
    <phoneticPr fontId="1" type="noConversion"/>
  </si>
  <si>
    <t xml:space="preserve">
1월 : 10만원*28명+20만원*7명
       =4,200,000
2월 : 10만원*28명+20만원*7명
       =4,200,000
3월 : 10만원*28명+20만원*7명
       =4,200,000
4월 : 10만원*27명+20만원*7명
       =4,100,000
5월 : 10만원*27명+20만원*7명
       =4,100,000
6월 : 10만원*27명+20만원*7명
       =4,100,000
7월 : 10만원*27명+20만원*7명
       =4,100,000
8월 : 10만원*27명+20만원*7명
       =4,100,000
9월 : 10만원*27명+20만원*7명
       =4,100,000
10월 : 10만원*26명+20만원*7명
       =4,000,000
11월 : 10만원*26명+20만원*7명
       =4,000,000
12월 : 10만원*19명+20만원*6명
       =3,100,000   
     </t>
    <phoneticPr fontId="1" type="noConversion"/>
  </si>
  <si>
    <t>8/17 마천지역 취약계층 혹서기 긴급지원  5,000,000
9/8 마천데이케어센터 지원금 5,000,000</t>
    <phoneticPr fontId="1" type="noConversion"/>
  </si>
  <si>
    <t xml:space="preserve">
전입금(1/13) 10,000,000
전입금(7/4) 10,000,000
</t>
    <phoneticPr fontId="1" type="noConversion"/>
  </si>
  <si>
    <t>204-**-2526</t>
    <phoneticPr fontId="1" type="noConversion"/>
  </si>
  <si>
    <t>2-2.
후원금
(기부금)</t>
    <phoneticPr fontId="1" type="noConversion"/>
  </si>
  <si>
    <t>2-3.
교육청
보조금</t>
    <phoneticPr fontId="1" type="noConversion"/>
  </si>
  <si>
    <t>2.무의탁어르신
  생활지원</t>
    <phoneticPr fontId="1" type="noConversion"/>
  </si>
  <si>
    <t>4.생명사랑 이웃사랑 캠페인</t>
    <phoneticPr fontId="1" type="noConversion"/>
  </si>
  <si>
    <t>5.사회복지기관(시설) 수탁운영</t>
    <phoneticPr fontId="1" type="noConversion"/>
  </si>
  <si>
    <t>2-3.보조금</t>
    <phoneticPr fontId="1" type="noConversion"/>
  </si>
  <si>
    <t>보조금</t>
    <phoneticPr fontId="1" type="noConversion"/>
  </si>
  <si>
    <t>캠페인 개최 후원품 접수 행사
  캠페인 홍보 및 시설 1,000,000
  캠페인 후원연주 지원 600,000
  캠페인 봉사활동 지원 1,200,000
캠페인 후원품 포장 작업 1,000,000</t>
    <phoneticPr fontId="1" type="noConversion"/>
  </si>
  <si>
    <t xml:space="preserve">희망상자  후원품 구입비 지원
 50,000원*400개=20,000,000
</t>
    <phoneticPr fontId="1" type="noConversion"/>
  </si>
  <si>
    <t>차상위계층 등 이웃돕기 지원(교회이관사업) 40,000,000</t>
    <phoneticPr fontId="1" type="noConversion"/>
  </si>
  <si>
    <t xml:space="preserve">
사회보험료 등 1,200,000
</t>
    <phoneticPr fontId="1" type="noConversion"/>
  </si>
  <si>
    <t>(사)섬김과나눔 사업보고 및 회원, 후원자, 사역자 모집 등 500,000</t>
    <phoneticPr fontId="1" type="noConversion"/>
  </si>
  <si>
    <t xml:space="preserve">
섬김과나눔 봉사자 세미나비 삭감
</t>
    <phoneticPr fontId="1" type="noConversion"/>
  </si>
  <si>
    <t>우편료 등 12개월 500,000</t>
    <phoneticPr fontId="1" type="noConversion"/>
  </si>
  <si>
    <t>사업비/일반사업비</t>
    <phoneticPr fontId="1" type="noConversion"/>
  </si>
  <si>
    <t>가을소풍 버스대절</t>
    <phoneticPr fontId="1" type="noConversion"/>
  </si>
  <si>
    <t>무의탁어르신 생활지원 특별지원</t>
    <phoneticPr fontId="1" type="noConversion"/>
  </si>
  <si>
    <t>성탄절 선물</t>
    <phoneticPr fontId="1" type="noConversion"/>
  </si>
  <si>
    <t>사무비/인건비</t>
    <phoneticPr fontId="1" type="noConversion"/>
  </si>
  <si>
    <t>사회보험료/부담금</t>
    <phoneticPr fontId="1" type="noConversion"/>
  </si>
  <si>
    <t>사회보험료 증가</t>
    <phoneticPr fontId="1" type="noConversion"/>
  </si>
  <si>
    <t>사무비/운영비</t>
    <phoneticPr fontId="1" type="noConversion"/>
  </si>
  <si>
    <t>우편료 증가</t>
    <phoneticPr fontId="1" type="noConversion"/>
  </si>
  <si>
    <t>2023. 8. 24 신규
정기예금</t>
    <phoneticPr fontId="1" type="noConversion"/>
  </si>
  <si>
    <t>SC은행 정기예금예치
(만기일:2024.8.23)</t>
    <phoneticPr fontId="1" type="noConversion"/>
  </si>
  <si>
    <t>39명</t>
    <phoneticPr fontId="1" type="noConversion"/>
  </si>
  <si>
    <t>사업비 계좌이체</t>
    <phoneticPr fontId="1" type="noConversion"/>
  </si>
  <si>
    <t>후원금 계좌이체</t>
    <phoneticPr fontId="1" type="noConversion"/>
  </si>
  <si>
    <t>7개</t>
    <phoneticPr fontId="1" type="noConversion"/>
  </si>
  <si>
    <t>회원 연 120,000원 / 이사 연 1,000,000원</t>
    <phoneticPr fontId="1" type="noConversion"/>
  </si>
  <si>
    <t>2023.7.6</t>
    <phoneticPr fontId="1" type="noConversion"/>
  </si>
  <si>
    <t>2023.10.12</t>
    <phoneticPr fontId="1" type="noConversion"/>
  </si>
  <si>
    <t>2023.12.7.</t>
    <phoneticPr fontId="1" type="noConversion"/>
  </si>
  <si>
    <t>4.생명사랑이웃사랑 캠페인</t>
    <phoneticPr fontId="1" type="noConversion"/>
  </si>
  <si>
    <t>수탁운영전입금, 
수탁운영기관 복지사업 특별지원</t>
    <phoneticPr fontId="1" type="noConversion"/>
  </si>
  <si>
    <t>수탁운영전입금</t>
    <phoneticPr fontId="1" type="noConversion"/>
  </si>
  <si>
    <t>1) 보조금수입 명세</t>
    <phoneticPr fontId="1" type="noConversion"/>
  </si>
  <si>
    <t>송파교육복지센터 보조금
(1차)</t>
    <phoneticPr fontId="1" type="noConversion"/>
  </si>
  <si>
    <t>송파교육복지센터 보조금
(2차)</t>
    <phoneticPr fontId="1" type="noConversion"/>
  </si>
  <si>
    <t>송파교육복지센터 보조금
(3차)</t>
    <phoneticPr fontId="1" type="noConversion"/>
  </si>
  <si>
    <t>송파교육복지센터 보조금
(4차)</t>
    <phoneticPr fontId="1" type="noConversion"/>
  </si>
  <si>
    <t xml:space="preserve">보조금 이자 </t>
    <phoneticPr fontId="1" type="noConversion"/>
  </si>
  <si>
    <t>보조금
수입</t>
    <phoneticPr fontId="1" type="noConversion"/>
  </si>
  <si>
    <t>2) 보조금 사용 명세</t>
    <phoneticPr fontId="1" type="noConversion"/>
  </si>
  <si>
    <t>보조금 지원(1차)</t>
    <phoneticPr fontId="1" type="noConversion"/>
  </si>
  <si>
    <t>보조금 지원(2차)</t>
    <phoneticPr fontId="1" type="noConversion"/>
  </si>
  <si>
    <t>보조금 지원(4차)</t>
    <phoneticPr fontId="1" type="noConversion"/>
  </si>
  <si>
    <t>보조금 지원(3차), 환경개선비 포함</t>
    <phoneticPr fontId="1" type="noConversion"/>
  </si>
  <si>
    <t>*구입일자 2012년도 분까지는 모두 1,000원으로 통일</t>
    <phoneticPr fontId="1" type="noConversion"/>
  </si>
  <si>
    <t>회계급여</t>
    <phoneticPr fontId="1" type="noConversion"/>
  </si>
  <si>
    <t>1~12월 회계급여</t>
    <phoneticPr fontId="1" type="noConversion"/>
  </si>
  <si>
    <t>이체수수료</t>
    <phoneticPr fontId="1" type="noConversion"/>
  </si>
  <si>
    <t>1,2학기 등록금 19,020,000
     "    수학여행비 1,630,010</t>
    <phoneticPr fontId="1" type="noConversion"/>
  </si>
  <si>
    <t>3) 보조금 전용계좌 금액</t>
    <phoneticPr fontId="1" type="noConversion"/>
  </si>
  <si>
    <t>회비 21,290,000원
후원금 6,980,000원</t>
    <phoneticPr fontId="1" type="noConversion"/>
  </si>
  <si>
    <t>우리은행(2건) 5,000
하나은행(2건) 5,000
국민은행(2건) 6,000</t>
    <phoneticPr fontId="1" type="noConversion"/>
  </si>
  <si>
    <t>회비통장으로 입금된 후원금 6,980,000원 포함
SC제일은행 : 240,000
우리은행 : 380,000
하나은행 : 6,000,000
국민은행 : 360,000</t>
    <phoneticPr fontId="1" type="noConversion"/>
  </si>
  <si>
    <t xml:space="preserve">
1월 1,890,000
2월  3,321,010
3월  2,907,400
4월  3,559,700
5월  3,621,200
6월  3,316,300
7월  2,717,350
9월  6,460,880
10월 3,683,000
11월 6,737,110
12월 1,783,400  
</t>
    <phoneticPr fontId="1" type="noConversion"/>
  </si>
  <si>
    <t xml:space="preserve">
1월 곰탕, 떡국떡 외 3,336,000
5월 불고기 외  3,401,850
9월 버섯야채죽 외 176,000
12월 남,여 상의 외 3,611,300
</t>
    <phoneticPr fontId="1" type="noConversion"/>
  </si>
  <si>
    <t>2월 베지밀, 누룽지 외  3,630,850
3월 베지밀, 미숫가루 외  2,483,200
4월 김치, 과일 외  3,025,750
5월 김치, 실내복 외  1,747,900
6월 휴지, 누룽지 외  3,437,400
7월 김치 외 3,857,000
9월 참치캔 외 3,102,990
10월 김치 외 2,584,000</t>
    <phoneticPr fontId="1" type="noConversion"/>
  </si>
  <si>
    <t>3월 김*석님 TV 등 200,000
4월 조*국님 휴지 등 19,800
7월 이*재님 이불 등 61,000
9월 박*임님 매트 등 126,600
10월 김*임님 냉장고 195,000
11월 기*균님 휴지 등 184,000</t>
    <phoneticPr fontId="1" type="noConversion"/>
  </si>
  <si>
    <t>12월 김*현 상담치료비 348,440</t>
    <phoneticPr fontId="1" type="noConversion"/>
  </si>
  <si>
    <t>동절기 난방비 지원
10만원*25명=2,500,000</t>
    <phoneticPr fontId="1" type="noConversion"/>
  </si>
  <si>
    <t>캠페인 안내부스, 홍보물 제작  등 1,444,120
후원 연주회 지원 등 878,690</t>
    <phoneticPr fontId="1" type="noConversion"/>
  </si>
  <si>
    <t>희망상자
50,000*400개=20,000,000</t>
    <phoneticPr fontId="1" type="noConversion"/>
  </si>
  <si>
    <t>송파지역 16개 기관 지원</t>
    <phoneticPr fontId="1" type="noConversion"/>
  </si>
  <si>
    <t>전입금/보조금
(지원금)</t>
    <phoneticPr fontId="1" type="noConversion"/>
  </si>
  <si>
    <t xml:space="preserve">
교육청보조금(1/18) 68,460,420
교육청보조금(4/14) 67,750,390
교육청보조금(7/13) 82,519,870
교육청보조금(10/17) 79,854,000
</t>
    <phoneticPr fontId="1" type="noConversion"/>
  </si>
  <si>
    <t xml:space="preserve">회계급여 1-12월 </t>
    <phoneticPr fontId="1" type="noConversion"/>
  </si>
  <si>
    <t>프린트임대 33,000*12월
사무용품외</t>
    <phoneticPr fontId="1" type="noConversion"/>
  </si>
  <si>
    <t>세무기장료1-12월 1,200,000</t>
    <phoneticPr fontId="1" type="noConversion"/>
  </si>
  <si>
    <t>총회, 이사회 및 팀장회의 외</t>
    <phoneticPr fontId="1" type="noConversion"/>
  </si>
  <si>
    <t xml:space="preserve">500,000*35명=17,500,000
300,000*40명=12,000,000
500,000*21개 교회=10,500,000
</t>
    <phoneticPr fontId="1" type="noConversion"/>
  </si>
  <si>
    <t>송파구청 희망스폰서사업 지원(1/18)</t>
    <phoneticPr fontId="1" type="noConversion"/>
  </si>
  <si>
    <t>늘푸른대학 강사비 전용</t>
    <phoneticPr fontId="1" type="noConversion"/>
  </si>
  <si>
    <t>2023.5.4</t>
    <phoneticPr fontId="1" type="noConversion"/>
  </si>
  <si>
    <t>선납세금 환급</t>
    <phoneticPr fontId="1" type="noConversion"/>
  </si>
  <si>
    <t>8. 보조금 수입 명세 및 사용조서</t>
    <phoneticPr fontId="1" type="noConversion"/>
  </si>
  <si>
    <t>급여</t>
    <phoneticPr fontId="1" type="noConversion"/>
  </si>
  <si>
    <t>회계급여
800,000/인*12개월=9,600,000</t>
    <phoneticPr fontId="1" type="noConversion"/>
  </si>
  <si>
    <t>인건비/회계급여 전용</t>
    <phoneticPr fontId="1" type="noConversion"/>
  </si>
  <si>
    <t>수용비 수수료/행사비 전용</t>
    <phoneticPr fontId="1" type="noConversion"/>
  </si>
  <si>
    <t>늘푸른대학 
수학여행비</t>
    <phoneticPr fontId="1" type="noConversion"/>
  </si>
  <si>
    <t>공공요금
(우편료/인지대)</t>
    <phoneticPr fontId="1" type="noConversion"/>
  </si>
  <si>
    <t>11개</t>
    <phoneticPr fontId="1" type="noConversion"/>
  </si>
  <si>
    <t>교육청보조금</t>
    <phoneticPr fontId="1" type="noConversion"/>
  </si>
  <si>
    <t>2023.1.1-12.31</t>
    <phoneticPr fontId="1" type="noConversion"/>
  </si>
  <si>
    <t>사회보험</t>
    <phoneticPr fontId="1" type="noConversion"/>
  </si>
  <si>
    <t>사회보험료
/부담금</t>
    <phoneticPr fontId="1" type="noConversion"/>
  </si>
  <si>
    <t>세부내역</t>
    <phoneticPr fontId="1" type="noConversion"/>
  </si>
  <si>
    <t>사회보험료 1,200,000</t>
    <phoneticPr fontId="1" type="noConversion"/>
  </si>
  <si>
    <t>김* 200,000
외국인비전센터 
30만원*12월=3,600,000</t>
    <phoneticPr fontId="1" type="noConversion"/>
  </si>
  <si>
    <t xml:space="preserve">   ∘송파구청 희망스폰서사업  지원</t>
    <phoneticPr fontId="1" type="noConversion"/>
  </si>
  <si>
    <t xml:space="preserve">   ∘1사1다자녀가정지원</t>
    <phoneticPr fontId="1" type="noConversion"/>
  </si>
  <si>
    <t xml:space="preserve">   ∘우성, 거여 경로당 운영지원</t>
    <phoneticPr fontId="1" type="noConversion"/>
  </si>
  <si>
    <t xml:space="preserve">   ∘우성 경로당 경로행사 지원</t>
    <phoneticPr fontId="1" type="noConversion"/>
  </si>
  <si>
    <t xml:space="preserve">   ∘사회복지시설 봉사활동 지원</t>
    <phoneticPr fontId="1" type="noConversion"/>
  </si>
  <si>
    <t>감가상각누계액
9,203,830</t>
    <phoneticPr fontId="1" type="noConversion"/>
  </si>
  <si>
    <t>무의탁어르신 생활지원 의료비 전용</t>
    <phoneticPr fontId="1" type="noConversion"/>
  </si>
  <si>
    <t>증 감</t>
    <phoneticPr fontId="1" type="noConversion"/>
  </si>
  <si>
    <t>죽지원
죽3,000원*1개*100명*4회*10개월
  =12,000,000
국3,500원*2개*100명*4회*10개월
  =28,000,000</t>
    <phoneticPr fontId="1" type="noConversion"/>
  </si>
  <si>
    <t>유류, 연탄 등 난방지원
30,000원*50명*3회=4,500,000</t>
    <phoneticPr fontId="1" type="noConversion"/>
  </si>
  <si>
    <t>서울시교육청보조금 298,584,000
법인 전입금 20,000,000
*사업계획 및 예산 별도 승인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</si>
</sst>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#,##0_);[Red]\(#,##0\)"/>
    <numFmt numFmtId="179" formatCode="#,##0_);\(#,##0\)"/>
    <numFmt numFmtId="180" formatCode="0_);[Red]\(0\)"/>
    <numFmt numFmtId="181" formatCode="\(#,##0\);\(\-#,##0\)"/>
  </numFmts>
  <fonts count="5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24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b/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22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22"/>
      <name val="맑은 고딕"/>
      <family val="3"/>
      <charset val="129"/>
      <scheme val="minor"/>
    </font>
    <font>
      <sz val="24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name val="맑은 고딕"/>
      <family val="2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sz val="14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b/>
      <sz val="19"/>
      <color theme="1"/>
      <name val="맑은 고딕"/>
      <family val="3"/>
      <charset val="129"/>
      <scheme val="minor"/>
    </font>
    <font>
      <b/>
      <sz val="19"/>
      <color theme="1"/>
      <name val="굴림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</cellStyleXfs>
  <cellXfs count="5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176" fontId="5" fillId="0" borderId="1" xfId="0" applyNumberFormat="1" applyFont="1" applyBorder="1" applyAlignment="1">
      <alignment vertical="center" wrapText="1" shrinkToFit="1"/>
    </xf>
    <xf numFmtId="176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3" fontId="0" fillId="0" borderId="0" xfId="0" applyNumberForma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176" fontId="2" fillId="0" borderId="1" xfId="0" applyNumberFormat="1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176" fontId="5" fillId="0" borderId="1" xfId="0" applyNumberFormat="1" applyFont="1" applyBorder="1" applyAlignment="1">
      <alignment vertical="center" wrapText="1"/>
    </xf>
    <xf numFmtId="0" fontId="0" fillId="0" borderId="0" xfId="0" applyAlignment="1"/>
    <xf numFmtId="176" fontId="7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2" fillId="0" borderId="0" xfId="0" applyFont="1">
      <alignment vertical="center"/>
    </xf>
    <xf numFmtId="0" fontId="12" fillId="0" borderId="16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176" fontId="6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6" fontId="17" fillId="0" borderId="1" xfId="0" applyNumberFormat="1" applyFont="1" applyBorder="1">
      <alignment vertical="center"/>
    </xf>
    <xf numFmtId="0" fontId="17" fillId="0" borderId="1" xfId="0" applyFont="1" applyBorder="1">
      <alignment vertical="center"/>
    </xf>
    <xf numFmtId="176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Border="1">
      <alignment vertical="center"/>
    </xf>
    <xf numFmtId="176" fontId="18" fillId="0" borderId="1" xfId="0" applyNumberFormat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11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176" fontId="5" fillId="3" borderId="0" xfId="0" applyNumberFormat="1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horizontal="center" vertical="center" wrapText="1"/>
    </xf>
    <xf numFmtId="176" fontId="5" fillId="3" borderId="0" xfId="0" applyNumberFormat="1" applyFont="1" applyFill="1" applyAlignment="1">
      <alignment horizontal="center" vertical="center" wrapText="1"/>
    </xf>
    <xf numFmtId="0" fontId="17" fillId="3" borderId="0" xfId="0" applyFont="1" applyFill="1">
      <alignment vertical="center"/>
    </xf>
    <xf numFmtId="176" fontId="17" fillId="3" borderId="0" xfId="0" applyNumberFormat="1" applyFont="1" applyFill="1" applyAlignment="1">
      <alignment horizontal="right" vertical="center"/>
    </xf>
    <xf numFmtId="176" fontId="17" fillId="3" borderId="0" xfId="0" applyNumberFormat="1" applyFont="1" applyFill="1" applyAlignment="1">
      <alignment horizontal="center" vertical="center"/>
    </xf>
    <xf numFmtId="176" fontId="5" fillId="3" borderId="0" xfId="0" applyNumberFormat="1" applyFont="1" applyFill="1" applyAlignment="1">
      <alignment horizontal="center" vertical="center"/>
    </xf>
    <xf numFmtId="176" fontId="17" fillId="3" borderId="0" xfId="0" applyNumberFormat="1" applyFont="1" applyFill="1" applyAlignment="1">
      <alignment horizontal="center" vertical="center" wrapText="1"/>
    </xf>
    <xf numFmtId="0" fontId="2" fillId="3" borderId="0" xfId="0" applyFont="1" applyFill="1">
      <alignment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0" fontId="9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176" fontId="0" fillId="3" borderId="0" xfId="0" applyNumberFormat="1" applyFill="1" applyAlignment="1">
      <alignment horizontal="right" vertical="center"/>
    </xf>
    <xf numFmtId="176" fontId="7" fillId="3" borderId="0" xfId="0" applyNumberFormat="1" applyFont="1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6" fillId="0" borderId="2" xfId="0" applyFont="1" applyBorder="1" applyAlignment="1">
      <alignment vertical="center" wrapText="1"/>
    </xf>
    <xf numFmtId="176" fontId="24" fillId="0" borderId="1" xfId="0" applyNumberFormat="1" applyFont="1" applyBorder="1" applyAlignment="1">
      <alignment vertical="center" wrapText="1"/>
    </xf>
    <xf numFmtId="0" fontId="22" fillId="0" borderId="0" xfId="0" applyFont="1">
      <alignment vertical="center"/>
    </xf>
    <xf numFmtId="176" fontId="5" fillId="0" borderId="1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 shrinkToFit="1"/>
    </xf>
    <xf numFmtId="176" fontId="17" fillId="3" borderId="1" xfId="0" applyNumberFormat="1" applyFont="1" applyFill="1" applyBorder="1" applyAlignment="1">
      <alignment horizontal="right" vertical="center" shrinkToFi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>
      <alignment vertical="center"/>
    </xf>
    <xf numFmtId="176" fontId="17" fillId="3" borderId="1" xfId="0" applyNumberFormat="1" applyFont="1" applyFill="1" applyBorder="1" applyAlignment="1">
      <alignment horizontal="center" vertical="center"/>
    </xf>
    <xf numFmtId="176" fontId="17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right" vertical="center"/>
    </xf>
    <xf numFmtId="176" fontId="9" fillId="3" borderId="1" xfId="0" applyNumberFormat="1" applyFont="1" applyFill="1" applyBorder="1">
      <alignment vertical="center"/>
    </xf>
    <xf numFmtId="0" fontId="25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78" fontId="9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 wrapText="1" shrinkToFit="1"/>
    </xf>
    <xf numFmtId="176" fontId="27" fillId="0" borderId="1" xfId="0" applyNumberFormat="1" applyFont="1" applyBorder="1" applyAlignment="1">
      <alignment horizontal="right" vertical="center" shrinkToFit="1"/>
    </xf>
    <xf numFmtId="41" fontId="0" fillId="0" borderId="0" xfId="1" applyFont="1">
      <alignment vertical="center"/>
    </xf>
    <xf numFmtId="41" fontId="0" fillId="5" borderId="0" xfId="1" applyFont="1" applyFill="1">
      <alignment vertical="center"/>
    </xf>
    <xf numFmtId="41" fontId="0" fillId="0" borderId="0" xfId="1" applyFont="1" applyFill="1">
      <alignment vertical="center"/>
    </xf>
    <xf numFmtId="41" fontId="0" fillId="6" borderId="0" xfId="1" applyFont="1" applyFill="1">
      <alignment vertical="center"/>
    </xf>
    <xf numFmtId="41" fontId="0" fillId="0" borderId="0" xfId="0" applyNumberFormat="1">
      <alignment vertical="center"/>
    </xf>
    <xf numFmtId="41" fontId="0" fillId="7" borderId="0" xfId="1" applyFont="1" applyFill="1">
      <alignment vertical="center"/>
    </xf>
    <xf numFmtId="41" fontId="0" fillId="7" borderId="0" xfId="0" applyNumberFormat="1" applyFill="1">
      <alignment vertical="center"/>
    </xf>
    <xf numFmtId="0" fontId="2" fillId="0" borderId="1" xfId="0" applyFont="1" applyBorder="1" applyAlignment="1">
      <alignment horizontal="left" vertical="center" wrapText="1"/>
    </xf>
    <xf numFmtId="176" fontId="9" fillId="3" borderId="0" xfId="0" applyNumberFormat="1" applyFont="1" applyFill="1" applyAlignment="1">
      <alignment horizontal="right" vertical="center"/>
    </xf>
    <xf numFmtId="176" fontId="9" fillId="3" borderId="0" xfId="0" applyNumberFormat="1" applyFont="1" applyFill="1">
      <alignment vertical="center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wrapText="1" shrinkToFit="1"/>
    </xf>
    <xf numFmtId="176" fontId="7" fillId="0" borderId="20" xfId="0" applyNumberFormat="1" applyFont="1" applyBorder="1">
      <alignment vertical="center"/>
    </xf>
    <xf numFmtId="0" fontId="17" fillId="0" borderId="22" xfId="0" applyFont="1" applyBorder="1" applyAlignment="1">
      <alignment horizontal="center" vertical="center" wrapText="1" shrinkToFit="1"/>
    </xf>
    <xf numFmtId="176" fontId="17" fillId="0" borderId="1" xfId="0" applyNumberFormat="1" applyFont="1" applyBorder="1" applyAlignment="1">
      <alignment horizontal="right" vertical="center" shrinkToFit="1"/>
    </xf>
    <xf numFmtId="41" fontId="5" fillId="0" borderId="1" xfId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/>
    </xf>
    <xf numFmtId="176" fontId="27" fillId="0" borderId="1" xfId="0" applyNumberFormat="1" applyFont="1" applyBorder="1" applyAlignment="1">
      <alignment horizontal="right" vertical="center"/>
    </xf>
    <xf numFmtId="0" fontId="27" fillId="0" borderId="0" xfId="0" applyFont="1">
      <alignment vertical="center"/>
    </xf>
    <xf numFmtId="0" fontId="28" fillId="0" borderId="1" xfId="0" applyFont="1" applyBorder="1">
      <alignment vertical="center"/>
    </xf>
    <xf numFmtId="176" fontId="27" fillId="0" borderId="1" xfId="0" applyNumberFormat="1" applyFont="1" applyBorder="1">
      <alignment vertical="center"/>
    </xf>
    <xf numFmtId="0" fontId="27" fillId="0" borderId="1" xfId="0" applyFont="1" applyBorder="1">
      <alignment vertical="center"/>
    </xf>
    <xf numFmtId="176" fontId="27" fillId="0" borderId="0" xfId="0" applyNumberFormat="1" applyFont="1">
      <alignment vertical="center"/>
    </xf>
    <xf numFmtId="41" fontId="27" fillId="0" borderId="1" xfId="1" applyFont="1" applyFill="1" applyBorder="1" applyAlignment="1">
      <alignment horizontal="right" vertical="center" shrinkToFit="1"/>
    </xf>
    <xf numFmtId="178" fontId="27" fillId="0" borderId="0" xfId="0" applyNumberFormat="1" applyFont="1">
      <alignment vertical="center"/>
    </xf>
    <xf numFmtId="178" fontId="28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1" xfId="0" applyFont="1" applyBorder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3" fillId="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4" fillId="0" borderId="18" xfId="0" applyFont="1" applyBorder="1">
      <alignment vertical="center"/>
    </xf>
    <xf numFmtId="176" fontId="28" fillId="0" borderId="1" xfId="0" applyNumberFormat="1" applyFont="1" applyBorder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176" fontId="27" fillId="0" borderId="20" xfId="0" applyNumberFormat="1" applyFont="1" applyBorder="1">
      <alignment vertical="center"/>
    </xf>
    <xf numFmtId="176" fontId="38" fillId="0" borderId="1" xfId="0" applyNumberFormat="1" applyFont="1" applyBorder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176" fontId="32" fillId="0" borderId="1" xfId="0" applyNumberFormat="1" applyFont="1" applyBorder="1" applyAlignment="1">
      <alignment horizontal="right" vertical="center"/>
    </xf>
    <xf numFmtId="0" fontId="32" fillId="2" borderId="1" xfId="0" applyFont="1" applyFill="1" applyBorder="1" applyAlignment="1">
      <alignment horizontal="center" vertical="center"/>
    </xf>
    <xf numFmtId="176" fontId="33" fillId="0" borderId="1" xfId="0" applyNumberFormat="1" applyFont="1" applyBorder="1" applyAlignment="1">
      <alignment horizontal="right" vertical="center"/>
    </xf>
    <xf numFmtId="176" fontId="39" fillId="0" borderId="1" xfId="0" applyNumberFormat="1" applyFont="1" applyBorder="1" applyAlignment="1">
      <alignment horizontal="right" vertical="center"/>
    </xf>
    <xf numFmtId="176" fontId="33" fillId="0" borderId="1" xfId="0" applyNumberFormat="1" applyFont="1" applyBorder="1">
      <alignment vertical="center"/>
    </xf>
    <xf numFmtId="176" fontId="39" fillId="0" borderId="1" xfId="0" applyNumberFormat="1" applyFont="1" applyBorder="1">
      <alignment vertical="center"/>
    </xf>
    <xf numFmtId="176" fontId="32" fillId="0" borderId="7" xfId="0" applyNumberFormat="1" applyFont="1" applyBorder="1">
      <alignment vertical="center"/>
    </xf>
    <xf numFmtId="176" fontId="32" fillId="0" borderId="0" xfId="0" applyNumberFormat="1" applyFont="1">
      <alignment vertical="center"/>
    </xf>
    <xf numFmtId="0" fontId="41" fillId="0" borderId="1" xfId="0" applyFont="1" applyBorder="1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9" fillId="2" borderId="29" xfId="0" applyFont="1" applyFill="1" applyBorder="1" applyAlignment="1">
      <alignment horizontal="center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17" fillId="3" borderId="31" xfId="0" applyNumberFormat="1" applyFont="1" applyFill="1" applyBorder="1" applyAlignment="1">
      <alignment horizontal="right" vertical="center" shrinkToFit="1"/>
    </xf>
    <xf numFmtId="0" fontId="17" fillId="0" borderId="30" xfId="0" applyFont="1" applyBorder="1" applyAlignment="1">
      <alignment horizontal="center" vertical="center" shrinkToFit="1"/>
    </xf>
    <xf numFmtId="176" fontId="17" fillId="0" borderId="31" xfId="0" applyNumberFormat="1" applyFont="1" applyBorder="1" applyAlignment="1">
      <alignment horizontal="right" vertical="center" shrinkToFit="1"/>
    </xf>
    <xf numFmtId="176" fontId="41" fillId="0" borderId="1" xfId="0" applyNumberFormat="1" applyFont="1" applyBorder="1" applyAlignment="1">
      <alignment horizontal="left" vertical="center" wrapText="1"/>
    </xf>
    <xf numFmtId="41" fontId="17" fillId="0" borderId="1" xfId="1" applyFont="1" applyFill="1" applyBorder="1" applyAlignment="1">
      <alignment horizontal="right" vertical="center" shrinkToFit="1"/>
    </xf>
    <xf numFmtId="176" fontId="32" fillId="0" borderId="1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left" vertical="center" wrapText="1" shrinkToFit="1"/>
    </xf>
    <xf numFmtId="41" fontId="27" fillId="0" borderId="2" xfId="1" applyFont="1" applyFill="1" applyBorder="1" applyAlignment="1">
      <alignment horizontal="right" vertical="center" shrinkToFit="1"/>
    </xf>
    <xf numFmtId="41" fontId="28" fillId="0" borderId="1" xfId="1" applyFont="1" applyFill="1" applyBorder="1" applyAlignment="1">
      <alignment horizontal="right" vertical="center" shrinkToFit="1"/>
    </xf>
    <xf numFmtId="41" fontId="7" fillId="0" borderId="1" xfId="1" applyFont="1" applyFill="1" applyBorder="1" applyAlignment="1">
      <alignment vertical="center" wrapText="1"/>
    </xf>
    <xf numFmtId="41" fontId="0" fillId="0" borderId="1" xfId="1" applyFont="1" applyFill="1" applyBorder="1">
      <alignment vertical="center"/>
    </xf>
    <xf numFmtId="0" fontId="4" fillId="0" borderId="1" xfId="0" applyFont="1" applyBorder="1">
      <alignment vertical="center"/>
    </xf>
    <xf numFmtId="0" fontId="24" fillId="0" borderId="1" xfId="0" applyFont="1" applyBorder="1">
      <alignment vertical="center"/>
    </xf>
    <xf numFmtId="41" fontId="9" fillId="0" borderId="1" xfId="0" applyNumberFormat="1" applyFont="1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41" fontId="7" fillId="0" borderId="1" xfId="1" applyFont="1" applyBorder="1">
      <alignment vertical="center"/>
    </xf>
    <xf numFmtId="176" fontId="7" fillId="0" borderId="29" xfId="0" applyNumberFormat="1" applyFont="1" applyBorder="1" applyAlignment="1">
      <alignment horizontal="right" vertical="center" shrinkToFit="1"/>
    </xf>
    <xf numFmtId="0" fontId="17" fillId="8" borderId="22" xfId="0" applyFont="1" applyFill="1" applyBorder="1" applyAlignment="1">
      <alignment horizontal="center" vertical="center" shrinkToFit="1"/>
    </xf>
    <xf numFmtId="0" fontId="17" fillId="8" borderId="1" xfId="0" applyFont="1" applyFill="1" applyBorder="1" applyAlignment="1">
      <alignment horizontal="center" vertical="center" shrinkToFit="1"/>
    </xf>
    <xf numFmtId="0" fontId="17" fillId="8" borderId="29" xfId="0" applyFont="1" applyFill="1" applyBorder="1" applyAlignment="1">
      <alignment horizontal="center" vertical="center" shrinkToFit="1"/>
    </xf>
    <xf numFmtId="176" fontId="5" fillId="8" borderId="1" xfId="0" applyNumberFormat="1" applyFont="1" applyFill="1" applyBorder="1" applyAlignment="1">
      <alignment horizontal="right" vertical="center" shrinkToFit="1"/>
    </xf>
    <xf numFmtId="176" fontId="5" fillId="8" borderId="2" xfId="0" applyNumberFormat="1" applyFont="1" applyFill="1" applyBorder="1" applyAlignment="1">
      <alignment horizontal="right" vertical="center" shrinkToFit="1"/>
    </xf>
    <xf numFmtId="176" fontId="5" fillId="8" borderId="38" xfId="0" applyNumberFormat="1" applyFont="1" applyFill="1" applyBorder="1" applyAlignment="1">
      <alignment horizontal="right" vertical="center" shrinkToFit="1"/>
    </xf>
    <xf numFmtId="176" fontId="27" fillId="0" borderId="2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 wrapText="1" shrinkToFit="1"/>
    </xf>
    <xf numFmtId="176" fontId="3" fillId="0" borderId="1" xfId="0" applyNumberFormat="1" applyFont="1" applyBorder="1" applyAlignment="1">
      <alignment horizontal="right" vertical="center" shrinkToFit="1"/>
    </xf>
    <xf numFmtId="41" fontId="0" fillId="0" borderId="1" xfId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5" fillId="0" borderId="4" xfId="0" applyNumberFormat="1" applyFont="1" applyBorder="1" applyAlignment="1">
      <alignment vertical="center" wrapText="1"/>
    </xf>
    <xf numFmtId="176" fontId="9" fillId="0" borderId="4" xfId="0" applyNumberFormat="1" applyFont="1" applyBorder="1">
      <alignment vertical="center"/>
    </xf>
    <xf numFmtId="0" fontId="0" fillId="0" borderId="0" xfId="0" applyAlignment="1">
      <alignment horizontal="left" vertical="top"/>
    </xf>
    <xf numFmtId="0" fontId="7" fillId="0" borderId="39" xfId="0" applyFont="1" applyBorder="1" applyAlignment="1">
      <alignment horizontal="left" vertical="center"/>
    </xf>
    <xf numFmtId="176" fontId="5" fillId="0" borderId="4" xfId="0" applyNumberFormat="1" applyFont="1" applyBorder="1" applyAlignment="1">
      <alignment vertical="center" wrapText="1" shrinkToFit="1"/>
    </xf>
    <xf numFmtId="176" fontId="27" fillId="0" borderId="4" xfId="0" applyNumberFormat="1" applyFont="1" applyBorder="1" applyAlignment="1">
      <alignment vertical="center" wrapText="1"/>
    </xf>
    <xf numFmtId="176" fontId="32" fillId="0" borderId="1" xfId="0" applyNumberFormat="1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vertical="center" wrapText="1"/>
    </xf>
    <xf numFmtId="176" fontId="38" fillId="0" borderId="1" xfId="0" applyNumberFormat="1" applyFont="1" applyBorder="1">
      <alignment vertical="center"/>
    </xf>
    <xf numFmtId="178" fontId="9" fillId="0" borderId="0" xfId="0" applyNumberFormat="1" applyFont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42" fillId="0" borderId="0" xfId="0" applyFont="1">
      <alignment vertical="center"/>
    </xf>
    <xf numFmtId="176" fontId="5" fillId="3" borderId="1" xfId="0" applyNumberFormat="1" applyFont="1" applyFill="1" applyBorder="1" applyAlignment="1">
      <alignment horizontal="left" vertical="center" wrapText="1"/>
    </xf>
    <xf numFmtId="177" fontId="27" fillId="0" borderId="1" xfId="0" applyNumberFormat="1" applyFont="1" applyBorder="1" applyAlignment="1">
      <alignment vertical="center" wrapText="1"/>
    </xf>
    <xf numFmtId="176" fontId="17" fillId="0" borderId="1" xfId="1" applyNumberFormat="1" applyFont="1" applyFill="1" applyBorder="1" applyAlignment="1">
      <alignment horizontal="right" vertical="center" shrinkToFit="1"/>
    </xf>
    <xf numFmtId="0" fontId="43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left" vertical="center" wrapText="1"/>
    </xf>
    <xf numFmtId="176" fontId="3" fillId="3" borderId="5" xfId="0" applyNumberFormat="1" applyFont="1" applyFill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right" vertical="center"/>
    </xf>
    <xf numFmtId="176" fontId="33" fillId="3" borderId="1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center" vertical="center"/>
    </xf>
    <xf numFmtId="0" fontId="5" fillId="8" borderId="1" xfId="0" applyFont="1" applyFill="1" applyBorder="1">
      <alignment vertical="center"/>
    </xf>
    <xf numFmtId="176" fontId="3" fillId="8" borderId="1" xfId="0" applyNumberFormat="1" applyFont="1" applyFill="1" applyBorder="1" applyAlignment="1">
      <alignment horizontal="right" vertical="center"/>
    </xf>
    <xf numFmtId="176" fontId="32" fillId="8" borderId="1" xfId="0" applyNumberFormat="1" applyFont="1" applyFill="1" applyBorder="1" applyAlignment="1">
      <alignment horizontal="right" vertical="center"/>
    </xf>
    <xf numFmtId="176" fontId="5" fillId="8" borderId="1" xfId="0" applyNumberFormat="1" applyFont="1" applyFill="1" applyBorder="1" applyAlignment="1">
      <alignment horizontal="center" vertical="center"/>
    </xf>
    <xf numFmtId="176" fontId="5" fillId="8" borderId="1" xfId="0" applyNumberFormat="1" applyFont="1" applyFill="1" applyBorder="1" applyAlignment="1">
      <alignment horizontal="right" vertical="center"/>
    </xf>
    <xf numFmtId="176" fontId="5" fillId="8" borderId="1" xfId="0" applyNumberFormat="1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41" fontId="5" fillId="0" borderId="1" xfId="1" applyFont="1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176" fontId="5" fillId="0" borderId="1" xfId="1" applyNumberFormat="1" applyFont="1" applyFill="1" applyBorder="1">
      <alignment vertical="center"/>
    </xf>
    <xf numFmtId="176" fontId="45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right" vertical="center"/>
    </xf>
    <xf numFmtId="176" fontId="7" fillId="0" borderId="1" xfId="1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8" fontId="32" fillId="3" borderId="6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>
      <alignment vertical="center"/>
    </xf>
    <xf numFmtId="41" fontId="3" fillId="0" borderId="1" xfId="1" applyFont="1" applyBorder="1">
      <alignment vertical="center"/>
    </xf>
    <xf numFmtId="178" fontId="33" fillId="0" borderId="1" xfId="0" applyNumberFormat="1" applyFont="1" applyBorder="1" applyAlignment="1">
      <alignment horizontal="right" vertical="center"/>
    </xf>
    <xf numFmtId="0" fontId="33" fillId="3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180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6" fillId="0" borderId="21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49" fontId="27" fillId="0" borderId="1" xfId="1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right" vertical="center"/>
    </xf>
    <xf numFmtId="41" fontId="7" fillId="0" borderId="1" xfId="1" applyFont="1" applyBorder="1" applyAlignment="1">
      <alignment vertical="center" wrapText="1"/>
    </xf>
    <xf numFmtId="176" fontId="5" fillId="3" borderId="1" xfId="1" applyNumberFormat="1" applyFont="1" applyFill="1" applyBorder="1">
      <alignment vertical="center"/>
    </xf>
    <xf numFmtId="41" fontId="7" fillId="0" borderId="0" xfId="1" applyFont="1">
      <alignment vertical="center"/>
    </xf>
    <xf numFmtId="176" fontId="18" fillId="0" borderId="1" xfId="0" applyNumberFormat="1" applyFont="1" applyBorder="1" applyAlignment="1">
      <alignment vertical="center" wrapText="1" shrinkToFit="1"/>
    </xf>
    <xf numFmtId="0" fontId="0" fillId="0" borderId="5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176" fontId="7" fillId="8" borderId="29" xfId="0" applyNumberFormat="1" applyFont="1" applyFill="1" applyBorder="1" applyAlignment="1">
      <alignment horizontal="right" vertical="center" shrinkToFit="1"/>
    </xf>
    <xf numFmtId="0" fontId="5" fillId="8" borderId="22" xfId="0" applyFont="1" applyFill="1" applyBorder="1" applyAlignment="1">
      <alignment horizontal="center" vertical="center" wrapText="1"/>
    </xf>
    <xf numFmtId="41" fontId="0" fillId="8" borderId="1" xfId="1" applyFont="1" applyFill="1" applyBorder="1">
      <alignment vertical="center"/>
    </xf>
    <xf numFmtId="176" fontId="7" fillId="0" borderId="44" xfId="0" applyNumberFormat="1" applyFont="1" applyBorder="1" applyAlignment="1">
      <alignment horizontal="right" vertical="center" shrinkToFit="1"/>
    </xf>
    <xf numFmtId="176" fontId="5" fillId="0" borderId="1" xfId="1" applyNumberFormat="1" applyFont="1" applyFill="1" applyBorder="1" applyAlignment="1">
      <alignment horizontal="right" vertical="center" shrinkToFit="1"/>
    </xf>
    <xf numFmtId="176" fontId="28" fillId="0" borderId="1" xfId="0" applyNumberFormat="1" applyFont="1" applyBorder="1" applyAlignment="1">
      <alignment horizontal="right" vertical="center" shrinkToFit="1"/>
    </xf>
    <xf numFmtId="176" fontId="28" fillId="0" borderId="2" xfId="0" applyNumberFormat="1" applyFont="1" applyBorder="1" applyAlignment="1">
      <alignment horizontal="right" vertical="center" shrinkToFit="1"/>
    </xf>
    <xf numFmtId="41" fontId="17" fillId="0" borderId="1" xfId="1" applyFont="1" applyFill="1" applyBorder="1">
      <alignment vertical="center"/>
    </xf>
    <xf numFmtId="176" fontId="28" fillId="0" borderId="1" xfId="1" applyNumberFormat="1" applyFont="1" applyFill="1" applyBorder="1" applyAlignment="1">
      <alignment horizontal="right" vertical="center" shrinkToFit="1"/>
    </xf>
    <xf numFmtId="41" fontId="3" fillId="0" borderId="1" xfId="0" applyNumberFormat="1" applyFont="1" applyBorder="1">
      <alignment vertical="center"/>
    </xf>
    <xf numFmtId="41" fontId="7" fillId="0" borderId="1" xfId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top" wrapText="1"/>
    </xf>
    <xf numFmtId="41" fontId="50" fillId="0" borderId="0" xfId="1" applyFont="1">
      <alignment vertical="center"/>
    </xf>
    <xf numFmtId="41" fontId="50" fillId="0" borderId="0" xfId="1" applyFont="1" applyFill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76" fontId="32" fillId="3" borderId="1" xfId="0" applyNumberFormat="1" applyFont="1" applyFill="1" applyBorder="1" applyAlignment="1">
      <alignment horizontal="right" vertical="center" shrinkToFit="1"/>
    </xf>
    <xf numFmtId="176" fontId="3" fillId="3" borderId="1" xfId="0" applyNumberFormat="1" applyFont="1" applyFill="1" applyBorder="1" applyAlignment="1">
      <alignment horizontal="right" vertical="center" shrinkToFit="1"/>
    </xf>
    <xf numFmtId="176" fontId="2" fillId="3" borderId="1" xfId="0" applyNumberFormat="1" applyFont="1" applyFill="1" applyBorder="1" applyAlignment="1">
      <alignment vertical="center" wrapText="1" shrinkToFit="1"/>
    </xf>
    <xf numFmtId="0" fontId="3" fillId="3" borderId="7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9" fillId="3" borderId="5" xfId="0" applyFont="1" applyFill="1" applyBorder="1" applyAlignment="1">
      <alignment horizontal="center" vertical="center"/>
    </xf>
    <xf numFmtId="41" fontId="3" fillId="3" borderId="5" xfId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1" fontId="7" fillId="3" borderId="1" xfId="1" applyFont="1" applyFill="1" applyBorder="1">
      <alignment vertical="center"/>
    </xf>
    <xf numFmtId="176" fontId="7" fillId="3" borderId="29" xfId="0" applyNumberFormat="1" applyFont="1" applyFill="1" applyBorder="1" applyAlignment="1">
      <alignment horizontal="right" vertical="center" shrinkToFit="1"/>
    </xf>
    <xf numFmtId="0" fontId="7" fillId="0" borderId="8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176" fontId="3" fillId="3" borderId="1" xfId="1" applyNumberFormat="1" applyFont="1" applyFill="1" applyBorder="1" applyAlignment="1">
      <alignment horizontal="right" vertical="center" wrapText="1"/>
    </xf>
    <xf numFmtId="41" fontId="0" fillId="0" borderId="1" xfId="1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180" fontId="27" fillId="0" borderId="1" xfId="1" applyNumberFormat="1" applyFont="1" applyBorder="1" applyAlignment="1">
      <alignment horizontal="right" vertical="center"/>
    </xf>
    <xf numFmtId="180" fontId="27" fillId="0" borderId="1" xfId="1" applyNumberFormat="1" applyFont="1" applyFill="1" applyBorder="1" applyAlignment="1">
      <alignment horizontal="right" vertical="center"/>
    </xf>
    <xf numFmtId="0" fontId="0" fillId="8" borderId="22" xfId="0" applyFill="1" applyBorder="1" applyAlignment="1">
      <alignment horizontal="center" vertical="center"/>
    </xf>
    <xf numFmtId="176" fontId="0" fillId="8" borderId="1" xfId="0" applyNumberFormat="1" applyFill="1" applyBorder="1">
      <alignment vertical="center"/>
    </xf>
    <xf numFmtId="0" fontId="0" fillId="8" borderId="22" xfId="0" applyFill="1" applyBorder="1">
      <alignment vertical="center"/>
    </xf>
    <xf numFmtId="41" fontId="0" fillId="8" borderId="1" xfId="0" applyNumberFormat="1" applyFill="1" applyBorder="1">
      <alignment vertical="center"/>
    </xf>
    <xf numFmtId="176" fontId="3" fillId="3" borderId="1" xfId="0" applyNumberFormat="1" applyFont="1" applyFill="1" applyBorder="1" applyAlignment="1">
      <alignment horizontal="right" vertical="center" wrapText="1"/>
    </xf>
    <xf numFmtId="41" fontId="27" fillId="0" borderId="1" xfId="1" applyFont="1" applyBorder="1" applyAlignment="1">
      <alignment horizontal="right" vertical="center"/>
    </xf>
    <xf numFmtId="41" fontId="5" fillId="0" borderId="1" xfId="1" applyFont="1" applyBorder="1" applyAlignment="1">
      <alignment horizontal="right" vertical="center"/>
    </xf>
    <xf numFmtId="41" fontId="3" fillId="3" borderId="1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180" fontId="3" fillId="3" borderId="1" xfId="1" applyNumberFormat="1" applyFont="1" applyFill="1" applyBorder="1" applyAlignment="1">
      <alignment horizontal="right" vertical="center"/>
    </xf>
    <xf numFmtId="41" fontId="3" fillId="0" borderId="1" xfId="1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1" fontId="3" fillId="0" borderId="0" xfId="0" applyNumberFormat="1" applyFont="1">
      <alignment vertical="center"/>
    </xf>
    <xf numFmtId="41" fontId="3" fillId="0" borderId="0" xfId="1" applyFont="1" applyBorder="1" applyAlignment="1">
      <alignment horizontal="right" vertical="center"/>
    </xf>
    <xf numFmtId="41" fontId="7" fillId="0" borderId="0" xfId="1" applyFont="1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51" fillId="0" borderId="1" xfId="0" applyFont="1" applyBorder="1" applyAlignment="1">
      <alignment horizontal="center" vertical="center" wrapText="1"/>
    </xf>
    <xf numFmtId="0" fontId="50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176" fontId="41" fillId="3" borderId="1" xfId="0" applyNumberFormat="1" applyFont="1" applyFill="1" applyBorder="1" applyAlignment="1">
      <alignment horizontal="left" vertical="center" wrapText="1"/>
    </xf>
    <xf numFmtId="41" fontId="7" fillId="0" borderId="1" xfId="1" quotePrefix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6" fontId="0" fillId="0" borderId="7" xfId="0" applyNumberFormat="1" applyBorder="1" applyAlignment="1">
      <alignment horizontal="center" vertical="center" wrapText="1"/>
    </xf>
    <xf numFmtId="41" fontId="52" fillId="0" borderId="0" xfId="1" applyFont="1" applyFill="1">
      <alignment vertical="center"/>
    </xf>
    <xf numFmtId="41" fontId="52" fillId="0" borderId="0" xfId="1" applyFont="1">
      <alignment vertical="center"/>
    </xf>
    <xf numFmtId="176" fontId="0" fillId="3" borderId="1" xfId="0" applyNumberFormat="1" applyFill="1" applyBorder="1" applyAlignment="1">
      <alignment vertical="center" wrapText="1"/>
    </xf>
    <xf numFmtId="3" fontId="3" fillId="0" borderId="1" xfId="0" applyNumberFormat="1" applyFont="1" applyBorder="1">
      <alignment vertical="center"/>
    </xf>
    <xf numFmtId="3" fontId="3" fillId="0" borderId="7" xfId="0" applyNumberFormat="1" applyFont="1" applyBorder="1">
      <alignment vertical="center"/>
    </xf>
    <xf numFmtId="3" fontId="0" fillId="0" borderId="1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0" borderId="1" xfId="0" applyNumberForma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181" fontId="3" fillId="3" borderId="5" xfId="0" applyNumberFormat="1" applyFont="1" applyFill="1" applyBorder="1" applyAlignment="1">
      <alignment horizontal="right" vertical="center" wrapText="1"/>
    </xf>
    <xf numFmtId="181" fontId="32" fillId="3" borderId="1" xfId="0" applyNumberFormat="1" applyFont="1" applyFill="1" applyBorder="1" applyAlignment="1">
      <alignment horizontal="right" vertical="center" wrapText="1"/>
    </xf>
    <xf numFmtId="181" fontId="3" fillId="3" borderId="1" xfId="0" applyNumberFormat="1" applyFont="1" applyFill="1" applyBorder="1" applyAlignment="1">
      <alignment horizontal="right" vertical="center"/>
    </xf>
    <xf numFmtId="181" fontId="3" fillId="3" borderId="1" xfId="0" applyNumberFormat="1" applyFont="1" applyFill="1" applyBorder="1" applyAlignment="1">
      <alignment horizontal="right" vertical="center" wrapText="1"/>
    </xf>
    <xf numFmtId="181" fontId="32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 shrinkToFit="1"/>
    </xf>
    <xf numFmtId="0" fontId="17" fillId="3" borderId="33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9" fillId="2" borderId="3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33" fillId="2" borderId="27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7" fillId="3" borderId="34" xfId="0" applyFont="1" applyFill="1" applyBorder="1" applyAlignment="1">
      <alignment horizontal="center" vertical="center" wrapText="1" shrinkToFit="1"/>
    </xf>
    <xf numFmtId="0" fontId="17" fillId="3" borderId="4" xfId="0" applyFont="1" applyFill="1" applyBorder="1" applyAlignment="1">
      <alignment horizontal="center" vertical="center" wrapText="1" shrinkToFit="1"/>
    </xf>
    <xf numFmtId="0" fontId="5" fillId="8" borderId="34" xfId="0" applyFont="1" applyFill="1" applyBorder="1" applyAlignment="1">
      <alignment horizontal="center" vertical="center" wrapText="1" shrinkToFit="1"/>
    </xf>
    <xf numFmtId="0" fontId="5" fillId="8" borderId="4" xfId="0" applyFont="1" applyFill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 shrinkToFit="1"/>
    </xf>
    <xf numFmtId="0" fontId="5" fillId="0" borderId="41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wrapText="1" shrinkToFit="1"/>
    </xf>
    <xf numFmtId="176" fontId="3" fillId="0" borderId="7" xfId="0" applyNumberFormat="1" applyFont="1" applyBorder="1" applyAlignment="1">
      <alignment horizontal="center" vertical="center" wrapText="1" shrinkToFit="1"/>
    </xf>
    <xf numFmtId="176" fontId="3" fillId="0" borderId="6" xfId="0" applyNumberFormat="1" applyFont="1" applyBorder="1" applyAlignment="1">
      <alignment horizontal="center" vertical="center" wrapText="1" shrinkToFit="1"/>
    </xf>
    <xf numFmtId="176" fontId="3" fillId="3" borderId="2" xfId="0" applyNumberFormat="1" applyFont="1" applyFill="1" applyBorder="1" applyAlignment="1">
      <alignment horizontal="center" vertical="center" shrinkToFit="1"/>
    </xf>
    <xf numFmtId="176" fontId="3" fillId="3" borderId="3" xfId="0" applyNumberFormat="1" applyFont="1" applyFill="1" applyBorder="1" applyAlignment="1">
      <alignment horizontal="center" vertical="center" shrinkToFit="1"/>
    </xf>
    <xf numFmtId="176" fontId="3" fillId="3" borderId="4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left" vertical="center" wrapText="1" shrinkToFit="1"/>
    </xf>
    <xf numFmtId="176" fontId="2" fillId="0" borderId="6" xfId="0" applyNumberFormat="1" applyFont="1" applyBorder="1" applyAlignment="1">
      <alignment horizontal="left" vertical="center" wrapText="1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176" fontId="32" fillId="0" borderId="5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6" xfId="0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45" xfId="0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2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9" fontId="0" fillId="6" borderId="0" xfId="0" applyNumberForma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176" fontId="0" fillId="3" borderId="0" xfId="0" applyNumberFormat="1" applyFill="1" applyAlignment="1">
      <alignment horizontal="righ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abSelected="1" workbookViewId="0">
      <selection activeCell="C6" sqref="C6"/>
    </sheetView>
  </sheetViews>
  <sheetFormatPr defaultRowHeight="16.5"/>
  <cols>
    <col min="1" max="1" width="11.625" customWidth="1"/>
    <col min="2" max="2" width="60.75" customWidth="1"/>
    <col min="3" max="3" width="11.625" customWidth="1"/>
    <col min="4" max="4" width="11.25" customWidth="1"/>
    <col min="5" max="5" width="10.375" customWidth="1"/>
    <col min="6" max="6" width="13.125" customWidth="1"/>
    <col min="7" max="7" width="9.625" customWidth="1"/>
    <col min="8" max="8" width="11.625" customWidth="1"/>
    <col min="9" max="10" width="9.625" customWidth="1"/>
    <col min="11" max="12" width="6.5" customWidth="1"/>
  </cols>
  <sheetData>
    <row r="1" spans="2:12" ht="67.5" customHeight="1" thickBot="1">
      <c r="B1" s="292" t="s">
        <v>624</v>
      </c>
      <c r="C1" s="146"/>
      <c r="D1" s="146"/>
      <c r="E1" s="146"/>
      <c r="F1" s="146"/>
      <c r="G1" s="146"/>
      <c r="H1" s="146"/>
      <c r="I1" s="125"/>
      <c r="J1" s="125"/>
      <c r="K1" s="125"/>
      <c r="L1" s="125"/>
    </row>
    <row r="5" spans="2:12" ht="96" customHeight="1">
      <c r="F5" s="174"/>
    </row>
    <row r="6" spans="2:12" ht="33" customHeight="1">
      <c r="C6" s="29"/>
      <c r="D6" s="29"/>
    </row>
    <row r="7" spans="2:12" ht="42" customHeight="1"/>
    <row r="8" spans="2:12" ht="38.25" customHeight="1">
      <c r="B8" s="148" t="s">
        <v>623</v>
      </c>
      <c r="D8" s="147"/>
      <c r="E8" s="147"/>
      <c r="G8" s="165"/>
    </row>
    <row r="9" spans="2:12" ht="15" customHeight="1">
      <c r="C9" s="116"/>
      <c r="D9" s="116"/>
      <c r="E9" s="116"/>
      <c r="F9" s="174"/>
    </row>
    <row r="10" spans="2:12" ht="162.75" customHeight="1">
      <c r="C10" s="174"/>
      <c r="E10" s="23"/>
      <c r="G10" s="165"/>
    </row>
    <row r="11" spans="2:12" ht="51.75" customHeight="1">
      <c r="B11" s="150" t="s">
        <v>294</v>
      </c>
      <c r="C11" s="182"/>
      <c r="D11" s="149"/>
      <c r="E11" s="149"/>
      <c r="F11" s="174"/>
      <c r="G11" s="165"/>
    </row>
    <row r="12" spans="2:12" ht="38.25">
      <c r="C12" s="183"/>
      <c r="D12" s="54"/>
      <c r="E12" s="54"/>
    </row>
    <row r="13" spans="2:12">
      <c r="C13" s="174"/>
      <c r="G13" s="165"/>
    </row>
    <row r="14" spans="2:12">
      <c r="C14" s="174"/>
      <c r="G14" s="165"/>
    </row>
    <row r="15" spans="2:12">
      <c r="G15" s="165"/>
    </row>
    <row r="16" spans="2:12">
      <c r="C16" s="174"/>
      <c r="G16" s="165"/>
    </row>
    <row r="17" spans="3:7">
      <c r="C17" s="174"/>
    </row>
    <row r="18" spans="3:7">
      <c r="C18" s="174"/>
      <c r="G18" s="165"/>
    </row>
    <row r="19" spans="3:7">
      <c r="G19" s="165"/>
    </row>
    <row r="21" spans="3:7">
      <c r="C21" s="165"/>
      <c r="G21" s="165"/>
    </row>
  </sheetData>
  <phoneticPr fontId="1" type="noConversion"/>
  <printOptions horizontalCentered="1"/>
  <pageMargins left="0.39370078740157483" right="0.39370078740157483" top="2.3228346456692917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opLeftCell="A7" workbookViewId="0">
      <selection activeCell="B13" sqref="B13"/>
    </sheetView>
  </sheetViews>
  <sheetFormatPr defaultRowHeight="16.5"/>
  <cols>
    <col min="1" max="3" width="11.75" customWidth="1"/>
    <col min="4" max="4" width="13.75" customWidth="1"/>
    <col min="5" max="5" width="11.75" customWidth="1"/>
  </cols>
  <sheetData>
    <row r="2" spans="1:7" ht="1.5" customHeight="1" thickBot="1"/>
    <row r="3" spans="1:7" ht="53.25" customHeight="1" thickBot="1">
      <c r="A3" s="390" t="s">
        <v>197</v>
      </c>
      <c r="B3" s="391"/>
      <c r="C3" s="391"/>
      <c r="D3" s="391"/>
      <c r="E3" s="392"/>
    </row>
    <row r="4" spans="1:7" ht="35.25" customHeight="1">
      <c r="A4" s="38"/>
      <c r="B4" s="39"/>
      <c r="C4" s="39"/>
      <c r="D4" s="39"/>
      <c r="E4" s="40"/>
    </row>
    <row r="5" spans="1:7" ht="39.75" customHeight="1">
      <c r="A5" s="41"/>
      <c r="B5" s="30" t="s">
        <v>455</v>
      </c>
      <c r="C5" s="42"/>
      <c r="D5" s="42"/>
      <c r="E5" s="43"/>
      <c r="F5" s="174"/>
    </row>
    <row r="6" spans="1:7" ht="39.75" customHeight="1">
      <c r="A6" s="44"/>
      <c r="B6" s="30" t="s">
        <v>176</v>
      </c>
      <c r="C6" s="42"/>
      <c r="D6" s="42"/>
      <c r="E6" s="43"/>
    </row>
    <row r="7" spans="1:7" ht="39.75" customHeight="1">
      <c r="A7" s="44"/>
      <c r="B7" s="30" t="s">
        <v>177</v>
      </c>
      <c r="C7" s="42"/>
      <c r="D7" s="42"/>
      <c r="E7" s="43"/>
    </row>
    <row r="8" spans="1:7" ht="39.75" customHeight="1">
      <c r="A8" s="44"/>
      <c r="B8" s="30" t="s">
        <v>178</v>
      </c>
      <c r="C8" s="42"/>
      <c r="D8" s="42"/>
      <c r="E8" s="43"/>
      <c r="G8" s="165"/>
    </row>
    <row r="9" spans="1:7" ht="39.75" customHeight="1">
      <c r="A9" s="44"/>
      <c r="B9" s="387" t="s">
        <v>234</v>
      </c>
      <c r="C9" s="387"/>
      <c r="D9" s="387"/>
      <c r="E9" s="43"/>
      <c r="F9" s="174"/>
    </row>
    <row r="10" spans="1:7" ht="39.75" customHeight="1">
      <c r="A10" s="44"/>
      <c r="B10" s="30" t="s">
        <v>261</v>
      </c>
      <c r="C10" s="181"/>
      <c r="D10" s="42"/>
      <c r="E10" s="43"/>
      <c r="G10" s="165"/>
    </row>
    <row r="11" spans="1:7" ht="39.75" customHeight="1">
      <c r="A11" s="44"/>
      <c r="B11" s="30" t="s">
        <v>179</v>
      </c>
      <c r="C11" s="181"/>
      <c r="D11" s="42"/>
      <c r="E11" s="43"/>
      <c r="F11" s="174"/>
      <c r="G11" s="165"/>
    </row>
    <row r="12" spans="1:7" ht="39.75" customHeight="1">
      <c r="A12" s="44"/>
      <c r="B12" s="387" t="s">
        <v>753</v>
      </c>
      <c r="C12" s="388"/>
      <c r="D12" s="387"/>
      <c r="E12" s="389"/>
    </row>
    <row r="13" spans="1:7" ht="39.75" customHeight="1">
      <c r="A13" s="44"/>
      <c r="B13" s="30" t="s">
        <v>270</v>
      </c>
      <c r="C13" s="181"/>
      <c r="D13" s="42"/>
      <c r="E13" s="43"/>
      <c r="G13" s="165"/>
    </row>
    <row r="14" spans="1:7" ht="39.75" customHeight="1">
      <c r="A14" s="44"/>
      <c r="B14" s="30" t="s">
        <v>271</v>
      </c>
      <c r="C14" s="181"/>
      <c r="D14" s="42"/>
      <c r="E14" s="43"/>
      <c r="G14" s="165"/>
    </row>
    <row r="15" spans="1:7" ht="39.75" customHeight="1">
      <c r="A15" s="44"/>
      <c r="B15" s="30" t="s">
        <v>272</v>
      </c>
      <c r="C15" s="42"/>
      <c r="D15" s="42"/>
      <c r="E15" s="43"/>
      <c r="G15" s="165"/>
    </row>
    <row r="16" spans="1:7" ht="39.75" customHeight="1">
      <c r="A16" s="44"/>
      <c r="B16" s="30" t="s">
        <v>273</v>
      </c>
      <c r="C16" s="181"/>
      <c r="D16" s="42"/>
      <c r="E16" s="43"/>
      <c r="G16" s="165"/>
    </row>
    <row r="17" spans="1:7" ht="39.75" customHeight="1" thickBot="1">
      <c r="A17" s="45"/>
      <c r="B17" s="46"/>
      <c r="C17" s="186"/>
      <c r="D17" s="46"/>
      <c r="E17" s="47"/>
    </row>
    <row r="18" spans="1:7">
      <c r="C18" s="174"/>
      <c r="G18" s="165"/>
    </row>
    <row r="19" spans="1:7">
      <c r="G19" s="165"/>
    </row>
    <row r="21" spans="1:7">
      <c r="C21" s="165"/>
      <c r="G21" s="165"/>
    </row>
  </sheetData>
  <mergeCells count="3">
    <mergeCell ref="B9:D9"/>
    <mergeCell ref="B12:E12"/>
    <mergeCell ref="A3:E3"/>
  </mergeCells>
  <phoneticPr fontId="1" type="noConversion"/>
  <printOptions horizontalCentered="1"/>
  <pageMargins left="1.5748031496062993" right="0.70866141732283472" top="1.5748031496062993" bottom="0.74803149606299213" header="0.31496062992125984" footer="0.31496062992125984"/>
  <pageSetup paperSize="9" orientation="portrait" horizontalDpi="4294967293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I7" sqref="I7"/>
    </sheetView>
  </sheetViews>
  <sheetFormatPr defaultRowHeight="16.5"/>
  <cols>
    <col min="1" max="1" width="8" customWidth="1"/>
    <col min="2" max="2" width="8.625" customWidth="1"/>
    <col min="3" max="3" width="10.875" customWidth="1"/>
    <col min="4" max="4" width="12.125" bestFit="1" customWidth="1"/>
    <col min="5" max="5" width="11.25" customWidth="1"/>
    <col min="6" max="6" width="12.25" customWidth="1"/>
    <col min="7" max="7" width="12.125" bestFit="1" customWidth="1"/>
    <col min="8" max="9" width="12.375" customWidth="1"/>
    <col min="10" max="10" width="12.75" hidden="1" customWidth="1"/>
    <col min="11" max="12" width="9" hidden="1" customWidth="1"/>
    <col min="13" max="13" width="11.375" customWidth="1"/>
    <col min="14" max="14" width="9.125" bestFit="1" customWidth="1"/>
    <col min="15" max="15" width="12.375" customWidth="1"/>
    <col min="16" max="16" width="12.125" bestFit="1" customWidth="1"/>
    <col min="17" max="17" width="12.875" bestFit="1" customWidth="1"/>
  </cols>
  <sheetData>
    <row r="1" spans="1:15" s="30" customFormat="1" ht="33" customHeight="1">
      <c r="A1" s="387" t="s">
        <v>193</v>
      </c>
      <c r="B1" s="387"/>
      <c r="C1" s="387"/>
      <c r="D1" s="387"/>
      <c r="E1" s="387"/>
    </row>
    <row r="2" spans="1:15">
      <c r="A2" s="401" t="s">
        <v>625</v>
      </c>
      <c r="B2" s="401"/>
      <c r="C2" s="401"/>
      <c r="D2" s="401"/>
    </row>
    <row r="3" spans="1:15" ht="23.25" customHeight="1">
      <c r="A3" s="257" t="s">
        <v>192</v>
      </c>
      <c r="B3" s="26"/>
    </row>
    <row r="4" spans="1:15" ht="17.25" thickBot="1">
      <c r="I4" s="53" t="s">
        <v>196</v>
      </c>
    </row>
    <row r="5" spans="1:15" ht="24" customHeight="1" thickTop="1">
      <c r="A5" s="397" t="s">
        <v>295</v>
      </c>
      <c r="B5" s="398"/>
      <c r="C5" s="399"/>
      <c r="D5" s="399"/>
      <c r="E5" s="400"/>
      <c r="F5" s="404" t="s">
        <v>194</v>
      </c>
      <c r="G5" s="405"/>
      <c r="H5" s="406"/>
      <c r="I5" s="407"/>
    </row>
    <row r="6" spans="1:15" ht="25.5" customHeight="1">
      <c r="A6" s="402" t="s">
        <v>198</v>
      </c>
      <c r="B6" s="403"/>
      <c r="C6" s="55" t="s">
        <v>199</v>
      </c>
      <c r="D6" s="55" t="s">
        <v>243</v>
      </c>
      <c r="E6" s="153" t="s">
        <v>775</v>
      </c>
      <c r="F6" s="154" t="s">
        <v>202</v>
      </c>
      <c r="G6" s="55" t="s">
        <v>201</v>
      </c>
      <c r="H6" s="55" t="s">
        <v>244</v>
      </c>
      <c r="I6" s="202" t="s">
        <v>775</v>
      </c>
    </row>
    <row r="7" spans="1:15" ht="32.25" customHeight="1">
      <c r="A7" s="395" t="s">
        <v>253</v>
      </c>
      <c r="B7" s="396"/>
      <c r="C7" s="115">
        <v>37942519</v>
      </c>
      <c r="D7" s="115">
        <v>37942519</v>
      </c>
      <c r="E7" s="117"/>
      <c r="F7" s="225"/>
      <c r="G7" s="226"/>
      <c r="H7" s="226"/>
      <c r="I7" s="227"/>
    </row>
    <row r="8" spans="1:15" ht="31.5" customHeight="1">
      <c r="A8" s="395" t="s">
        <v>267</v>
      </c>
      <c r="B8" s="396"/>
      <c r="C8" s="115"/>
      <c r="D8" s="115"/>
      <c r="E8" s="117"/>
      <c r="F8" s="155" t="s">
        <v>265</v>
      </c>
      <c r="G8" s="135">
        <v>74240000</v>
      </c>
      <c r="H8" s="167">
        <v>64738510</v>
      </c>
      <c r="I8" s="224">
        <f>H8-G8</f>
        <v>-9501490</v>
      </c>
      <c r="M8" s="140"/>
    </row>
    <row r="9" spans="1:15" ht="31.5" customHeight="1">
      <c r="A9" s="395" t="s">
        <v>262</v>
      </c>
      <c r="B9" s="396"/>
      <c r="C9" s="115">
        <v>18000000</v>
      </c>
      <c r="D9" s="135">
        <v>21274000</v>
      </c>
      <c r="E9" s="203">
        <f>D9-C9</f>
        <v>3274000</v>
      </c>
      <c r="F9" s="155" t="s">
        <v>678</v>
      </c>
      <c r="G9" s="135">
        <v>76430000</v>
      </c>
      <c r="H9" s="223">
        <v>75554990</v>
      </c>
      <c r="I9" s="224">
        <f t="shared" ref="I9:I21" si="0">H9-G9</f>
        <v>-875010</v>
      </c>
    </row>
    <row r="10" spans="1:15" ht="31.5" customHeight="1">
      <c r="A10" s="412" t="s">
        <v>676</v>
      </c>
      <c r="B10" s="34" t="s">
        <v>84</v>
      </c>
      <c r="C10" s="20">
        <v>240000000</v>
      </c>
      <c r="D10" s="167">
        <v>240000000</v>
      </c>
      <c r="E10" s="203">
        <f t="shared" ref="E10:E18" si="1">D10-C10</f>
        <v>0</v>
      </c>
      <c r="F10" s="155" t="s">
        <v>507</v>
      </c>
      <c r="G10" s="135">
        <v>74900000</v>
      </c>
      <c r="H10" s="223">
        <v>54948440</v>
      </c>
      <c r="I10" s="224">
        <f t="shared" si="0"/>
        <v>-19951560</v>
      </c>
      <c r="O10" s="129"/>
    </row>
    <row r="11" spans="1:15" ht="47.45" customHeight="1">
      <c r="A11" s="413"/>
      <c r="B11" s="281" t="s">
        <v>456</v>
      </c>
      <c r="C11" s="213">
        <v>18400000</v>
      </c>
      <c r="D11" s="167">
        <v>20690000</v>
      </c>
      <c r="E11" s="203">
        <f t="shared" si="1"/>
        <v>2290000</v>
      </c>
      <c r="F11" s="155" t="s">
        <v>679</v>
      </c>
      <c r="G11" s="135">
        <v>116000000</v>
      </c>
      <c r="H11" s="223">
        <v>112322810</v>
      </c>
      <c r="I11" s="224">
        <f t="shared" si="0"/>
        <v>-3677190</v>
      </c>
    </row>
    <row r="12" spans="1:15" ht="47.45" customHeight="1">
      <c r="A12" s="413"/>
      <c r="B12" s="33" t="s">
        <v>383</v>
      </c>
      <c r="C12" s="20">
        <v>80000000</v>
      </c>
      <c r="D12" s="167">
        <v>80000000</v>
      </c>
      <c r="E12" s="203">
        <f>D12-C12</f>
        <v>0</v>
      </c>
      <c r="F12" s="340" t="s">
        <v>680</v>
      </c>
      <c r="G12" s="19">
        <v>358584000</v>
      </c>
      <c r="H12" s="280">
        <v>358584680</v>
      </c>
      <c r="I12" s="224">
        <f t="shared" si="0"/>
        <v>680</v>
      </c>
    </row>
    <row r="13" spans="1:15" ht="39.75" customHeight="1">
      <c r="A13" s="414"/>
      <c r="B13" s="34" t="s">
        <v>58</v>
      </c>
      <c r="C13" s="20">
        <f>SUM(C10:C12)</f>
        <v>338400000</v>
      </c>
      <c r="D13" s="20">
        <f>SUM(D10:D12)</f>
        <v>340690000</v>
      </c>
      <c r="E13" s="203">
        <f t="shared" si="1"/>
        <v>2290000</v>
      </c>
      <c r="F13" s="331" t="s">
        <v>540</v>
      </c>
      <c r="G13" s="298">
        <v>25700000</v>
      </c>
      <c r="H13" s="329">
        <v>21127520</v>
      </c>
      <c r="I13" s="330">
        <f t="shared" si="0"/>
        <v>-4572480</v>
      </c>
    </row>
    <row r="14" spans="1:15" ht="47.1" customHeight="1">
      <c r="A14" s="395" t="s">
        <v>677</v>
      </c>
      <c r="B14" s="396"/>
      <c r="C14" s="115">
        <v>298584000</v>
      </c>
      <c r="D14" s="231">
        <v>298584680</v>
      </c>
      <c r="E14" s="117">
        <f t="shared" si="1"/>
        <v>680</v>
      </c>
      <c r="F14" s="343"/>
      <c r="G14" s="344"/>
      <c r="H14" s="344"/>
      <c r="I14" s="304"/>
    </row>
    <row r="15" spans="1:15" ht="42" customHeight="1">
      <c r="A15" s="395" t="s">
        <v>263</v>
      </c>
      <c r="B15" s="396"/>
      <c r="C15" s="115">
        <v>3000000</v>
      </c>
      <c r="D15" s="231">
        <v>3052683</v>
      </c>
      <c r="E15" s="117">
        <f t="shared" si="1"/>
        <v>52683</v>
      </c>
      <c r="F15" s="345"/>
      <c r="G15" s="346"/>
      <c r="H15" s="272"/>
      <c r="I15" s="304"/>
    </row>
    <row r="16" spans="1:15" ht="42.75" customHeight="1">
      <c r="A16" s="415" t="s">
        <v>264</v>
      </c>
      <c r="B16" s="301" t="s">
        <v>587</v>
      </c>
      <c r="C16" s="115">
        <v>30000000</v>
      </c>
      <c r="D16" s="231">
        <v>20650010</v>
      </c>
      <c r="E16" s="203">
        <f t="shared" si="1"/>
        <v>-9349990</v>
      </c>
      <c r="F16" s="303"/>
      <c r="G16" s="272"/>
      <c r="H16" s="272"/>
      <c r="I16" s="304"/>
    </row>
    <row r="17" spans="1:17" ht="43.5" customHeight="1">
      <c r="A17" s="416"/>
      <c r="B17" s="318" t="s">
        <v>539</v>
      </c>
      <c r="C17" s="277">
        <v>500000</v>
      </c>
      <c r="D17" s="275">
        <v>244440</v>
      </c>
      <c r="E17" s="203">
        <f t="shared" si="1"/>
        <v>-255560</v>
      </c>
      <c r="F17" s="303"/>
      <c r="G17" s="272"/>
      <c r="H17" s="272"/>
      <c r="I17" s="304"/>
      <c r="Q17" s="3">
        <f>D19-C19</f>
        <v>-3988187</v>
      </c>
    </row>
    <row r="18" spans="1:17" ht="43.5" customHeight="1">
      <c r="A18" s="417"/>
      <c r="B18" s="302" t="s">
        <v>496</v>
      </c>
      <c r="C18" s="297">
        <f>SUM(C16:C17)</f>
        <v>30500000</v>
      </c>
      <c r="D18" s="297">
        <f>SUM(D16:D17)</f>
        <v>20894450</v>
      </c>
      <c r="E18" s="203">
        <f t="shared" si="1"/>
        <v>-9605550</v>
      </c>
      <c r="F18" s="305"/>
      <c r="G18" s="272"/>
      <c r="H18" s="306"/>
      <c r="I18" s="304"/>
    </row>
    <row r="19" spans="1:17" ht="27" customHeight="1">
      <c r="A19" s="408" t="s">
        <v>254</v>
      </c>
      <c r="B19" s="409"/>
      <c r="C19" s="118">
        <f>+C9+C13+C14+C15+C18</f>
        <v>688484000</v>
      </c>
      <c r="D19" s="118">
        <f>D9+D13+D14+D15+D18</f>
        <v>684495813</v>
      </c>
      <c r="E19" s="118">
        <f>E9+E13+E14+E15+E18</f>
        <v>-3988187</v>
      </c>
      <c r="F19" s="157" t="s">
        <v>486</v>
      </c>
      <c r="G19" s="158">
        <f>SUM(G8:G13)</f>
        <v>725854000</v>
      </c>
      <c r="H19" s="158">
        <f>SUM(H8:H13)</f>
        <v>687276950</v>
      </c>
      <c r="I19" s="224">
        <f>H19-G19</f>
        <v>-38577050</v>
      </c>
    </row>
    <row r="20" spans="1:17" ht="31.5" customHeight="1">
      <c r="A20" s="410"/>
      <c r="B20" s="411"/>
      <c r="C20" s="228"/>
      <c r="D20" s="229"/>
      <c r="E20" s="230"/>
      <c r="F20" s="162" t="s">
        <v>255</v>
      </c>
      <c r="G20" s="158">
        <f>C21-G19</f>
        <v>572519</v>
      </c>
      <c r="H20" s="158">
        <f>D21-H19</f>
        <v>35161382</v>
      </c>
      <c r="I20" s="224">
        <f t="shared" si="0"/>
        <v>34588863</v>
      </c>
      <c r="Q20" s="3"/>
    </row>
    <row r="21" spans="1:17" ht="37.5" customHeight="1" thickBot="1">
      <c r="A21" s="393" t="s">
        <v>256</v>
      </c>
      <c r="B21" s="394"/>
      <c r="C21" s="204">
        <f>C19+C7</f>
        <v>726426519</v>
      </c>
      <c r="D21" s="204">
        <f>D19+D7</f>
        <v>722438332</v>
      </c>
      <c r="E21" s="204">
        <f>E19+E7</f>
        <v>-3988187</v>
      </c>
      <c r="F21" s="205" t="s">
        <v>256</v>
      </c>
      <c r="G21" s="206">
        <f>G19+G20</f>
        <v>726426519</v>
      </c>
      <c r="H21" s="206">
        <f>H19+H20</f>
        <v>722438332</v>
      </c>
      <c r="I21" s="307">
        <f t="shared" si="0"/>
        <v>-3988187</v>
      </c>
      <c r="O21" s="3"/>
      <c r="P21" s="140">
        <f>D21-H21</f>
        <v>0</v>
      </c>
    </row>
    <row r="22" spans="1:17" ht="17.25" thickTop="1">
      <c r="C22" s="32"/>
      <c r="D22" s="32"/>
      <c r="G22" s="25"/>
      <c r="H22" s="25"/>
      <c r="I22" s="25"/>
    </row>
    <row r="23" spans="1:17" ht="60.75" customHeight="1">
      <c r="M23" s="3"/>
    </row>
    <row r="24" spans="1:17" ht="15.75" customHeight="1"/>
    <row r="25" spans="1:17" ht="29.25" hidden="1" customHeight="1"/>
    <row r="26" spans="1:17" ht="8.25" customHeight="1"/>
    <row r="27" spans="1:17" ht="62.25" customHeight="1"/>
    <row r="28" spans="1:17" ht="35.25" customHeight="1"/>
    <row r="29" spans="1:17" ht="35.25" customHeight="1"/>
    <row r="30" spans="1:17" ht="35.25" customHeight="1"/>
    <row r="31" spans="1:17" ht="35.25" customHeight="1"/>
    <row r="32" spans="1:17" ht="35.25" customHeight="1"/>
    <row r="33" ht="35.25" customHeight="1"/>
    <row r="34" ht="35.25" customHeight="1"/>
    <row r="35" ht="35.25" customHeight="1"/>
    <row r="36" ht="35.25" customHeight="1"/>
    <row r="37" ht="35.25" customHeight="1"/>
    <row r="38" ht="35.25" customHeight="1"/>
    <row r="39" ht="35.25" customHeight="1"/>
    <row r="40" ht="35.25" customHeight="1"/>
  </sheetData>
  <mergeCells count="15">
    <mergeCell ref="F5:I5"/>
    <mergeCell ref="A19:B19"/>
    <mergeCell ref="A20:B20"/>
    <mergeCell ref="A8:B8"/>
    <mergeCell ref="A9:B9"/>
    <mergeCell ref="A10:A13"/>
    <mergeCell ref="A16:A18"/>
    <mergeCell ref="A21:B21"/>
    <mergeCell ref="A14:B14"/>
    <mergeCell ref="A15:B15"/>
    <mergeCell ref="A1:E1"/>
    <mergeCell ref="A5:E5"/>
    <mergeCell ref="A2:D2"/>
    <mergeCell ref="A6:B6"/>
    <mergeCell ref="A7:B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horizontalDpi="4294967293" r:id="rId1"/>
  <headerFoot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workbookViewId="0">
      <selection activeCell="D22" sqref="D22"/>
    </sheetView>
  </sheetViews>
  <sheetFormatPr defaultRowHeight="16.5"/>
  <cols>
    <col min="1" max="1" width="2.75" customWidth="1"/>
    <col min="2" max="3" width="9.625" customWidth="1"/>
    <col min="4" max="5" width="9.375" customWidth="1"/>
    <col min="6" max="6" width="11.5" customWidth="1"/>
    <col min="7" max="8" width="11.875" customWidth="1"/>
    <col min="9" max="9" width="15.75" customWidth="1"/>
    <col min="10" max="10" width="11.875" bestFit="1" customWidth="1"/>
    <col min="11" max="12" width="13" bestFit="1" customWidth="1"/>
    <col min="13" max="13" width="9.5" bestFit="1" customWidth="1"/>
  </cols>
  <sheetData>
    <row r="1" spans="2:13" ht="17.25">
      <c r="B1" s="257" t="s">
        <v>131</v>
      </c>
    </row>
    <row r="2" spans="2:13">
      <c r="I2" s="53" t="s">
        <v>99</v>
      </c>
    </row>
    <row r="3" spans="2:13" ht="33.75" customHeight="1">
      <c r="B3" s="56" t="s">
        <v>1</v>
      </c>
      <c r="C3" s="56" t="s">
        <v>2</v>
      </c>
      <c r="D3" s="56" t="s">
        <v>3</v>
      </c>
      <c r="E3" s="56" t="s">
        <v>200</v>
      </c>
      <c r="F3" s="57" t="s">
        <v>199</v>
      </c>
      <c r="G3" s="57" t="s">
        <v>246</v>
      </c>
      <c r="H3" s="56" t="s">
        <v>173</v>
      </c>
      <c r="I3" s="56" t="s">
        <v>0</v>
      </c>
    </row>
    <row r="4" spans="2:13" ht="36" customHeight="1">
      <c r="B4" s="15" t="s">
        <v>5</v>
      </c>
      <c r="C4" s="15"/>
      <c r="D4" s="15"/>
      <c r="E4" s="15"/>
      <c r="F4" s="208">
        <f>수지총괄!C7</f>
        <v>37942519</v>
      </c>
      <c r="G4" s="158">
        <v>37942519</v>
      </c>
      <c r="H4" s="256">
        <f>G4-F4</f>
        <v>0</v>
      </c>
      <c r="I4" s="22" t="s">
        <v>588</v>
      </c>
    </row>
    <row r="5" spans="2:13" ht="36" customHeight="1">
      <c r="B5" s="15" t="s">
        <v>476</v>
      </c>
      <c r="C5" s="15"/>
      <c r="D5" s="15"/>
      <c r="E5" s="15"/>
      <c r="F5" s="212"/>
      <c r="G5" s="115"/>
      <c r="H5" s="256"/>
      <c r="I5" s="5"/>
    </row>
    <row r="6" spans="2:13" ht="45" customHeight="1">
      <c r="B6" s="430"/>
      <c r="C6" s="232" t="s">
        <v>245</v>
      </c>
      <c r="D6" s="108" t="s">
        <v>41</v>
      </c>
      <c r="E6" s="128" t="s">
        <v>506</v>
      </c>
      <c r="F6" s="208">
        <f>수지총괄!C9</f>
        <v>18000000</v>
      </c>
      <c r="G6" s="309">
        <f>수지총괄!D9</f>
        <v>21274000</v>
      </c>
      <c r="H6" s="256">
        <f t="shared" ref="H6:H17" si="0">G6-F6</f>
        <v>3274000</v>
      </c>
      <c r="I6" s="5" t="s">
        <v>336</v>
      </c>
    </row>
    <row r="7" spans="2:13" ht="45" customHeight="1">
      <c r="B7" s="431"/>
      <c r="C7" s="424" t="s">
        <v>384</v>
      </c>
      <c r="D7" s="427" t="s">
        <v>248</v>
      </c>
      <c r="E7" s="8" t="s">
        <v>84</v>
      </c>
      <c r="F7" s="159">
        <f>수지총괄!C10</f>
        <v>240000000</v>
      </c>
      <c r="G7" s="167">
        <f>수지총괄!D10</f>
        <v>240000000</v>
      </c>
      <c r="H7" s="308">
        <f t="shared" si="0"/>
        <v>0</v>
      </c>
      <c r="I7" s="5" t="s">
        <v>195</v>
      </c>
      <c r="K7" s="140"/>
    </row>
    <row r="8" spans="2:13" ht="30" customHeight="1">
      <c r="B8" s="431"/>
      <c r="C8" s="425"/>
      <c r="D8" s="428"/>
      <c r="E8" s="8" t="s">
        <v>247</v>
      </c>
      <c r="F8" s="170">
        <f>수지총괄!C11</f>
        <v>18400000</v>
      </c>
      <c r="G8" s="167">
        <f>수지총괄!D11</f>
        <v>20690000</v>
      </c>
      <c r="H8" s="308">
        <f t="shared" si="0"/>
        <v>2290000</v>
      </c>
      <c r="I8" s="134" t="s">
        <v>337</v>
      </c>
      <c r="L8" s="140"/>
    </row>
    <row r="9" spans="2:13" ht="41.25" customHeight="1">
      <c r="B9" s="431"/>
      <c r="C9" s="425"/>
      <c r="D9" s="428"/>
      <c r="E9" s="112" t="s">
        <v>606</v>
      </c>
      <c r="F9" s="211">
        <f>수지총괄!C12</f>
        <v>80000000</v>
      </c>
      <c r="G9" s="167">
        <f>수지총괄!D12</f>
        <v>80000000</v>
      </c>
      <c r="H9" s="308">
        <f t="shared" si="0"/>
        <v>0</v>
      </c>
      <c r="I9" s="134" t="s">
        <v>338</v>
      </c>
    </row>
    <row r="10" spans="2:13" ht="45" customHeight="1">
      <c r="B10" s="431"/>
      <c r="C10" s="426"/>
      <c r="D10" s="429"/>
      <c r="E10" s="128" t="s">
        <v>457</v>
      </c>
      <c r="F10" s="208">
        <f>SUM(F7:F9)</f>
        <v>338400000</v>
      </c>
      <c r="G10" s="208">
        <f>SUM(G7:G9)</f>
        <v>340690000</v>
      </c>
      <c r="H10" s="256">
        <f>G10-F10</f>
        <v>2290000</v>
      </c>
      <c r="I10" s="5"/>
    </row>
    <row r="11" spans="2:13" ht="42.75" customHeight="1">
      <c r="B11" s="431"/>
      <c r="C11" s="180" t="s">
        <v>681</v>
      </c>
      <c r="D11" s="35" t="s">
        <v>682</v>
      </c>
      <c r="E11" s="35" t="s">
        <v>257</v>
      </c>
      <c r="F11" s="208">
        <f>수지총괄!C14</f>
        <v>298584000</v>
      </c>
      <c r="G11" s="310">
        <f>수지총괄!D14</f>
        <v>298584680</v>
      </c>
      <c r="H11" s="256">
        <f t="shared" si="0"/>
        <v>680</v>
      </c>
      <c r="I11" s="5" t="s">
        <v>497</v>
      </c>
      <c r="M11" s="4"/>
    </row>
    <row r="12" spans="2:13" ht="60" customHeight="1">
      <c r="B12" s="431"/>
      <c r="C12" s="179" t="s">
        <v>129</v>
      </c>
      <c r="D12" s="35" t="s">
        <v>6</v>
      </c>
      <c r="E12" s="8" t="s">
        <v>274</v>
      </c>
      <c r="F12" s="208">
        <f>수지총괄!C15</f>
        <v>3000000</v>
      </c>
      <c r="G12" s="310">
        <f>수지총괄!D15</f>
        <v>3052683</v>
      </c>
      <c r="H12" s="256">
        <f t="shared" si="0"/>
        <v>52683</v>
      </c>
      <c r="I12" s="5" t="s">
        <v>339</v>
      </c>
    </row>
    <row r="13" spans="2:13" ht="51" customHeight="1">
      <c r="B13" s="431"/>
      <c r="C13" s="433" t="s">
        <v>174</v>
      </c>
      <c r="D13" s="427" t="s">
        <v>541</v>
      </c>
      <c r="E13" s="35" t="s">
        <v>542</v>
      </c>
      <c r="F13" s="208">
        <v>30000000</v>
      </c>
      <c r="G13" s="310">
        <f>수지총괄!D16</f>
        <v>20650010</v>
      </c>
      <c r="H13" s="256">
        <f t="shared" si="0"/>
        <v>-9349990</v>
      </c>
      <c r="I13" s="5" t="s">
        <v>607</v>
      </c>
      <c r="L13" s="140"/>
    </row>
    <row r="14" spans="2:13" ht="51" customHeight="1">
      <c r="B14" s="431"/>
      <c r="C14" s="434"/>
      <c r="D14" s="428"/>
      <c r="E14" s="35" t="s">
        <v>495</v>
      </c>
      <c r="F14" s="312">
        <v>500000</v>
      </c>
      <c r="G14" s="311">
        <f>수지총괄!D17</f>
        <v>244440</v>
      </c>
      <c r="H14" s="256">
        <f t="shared" si="0"/>
        <v>-255560</v>
      </c>
      <c r="I14" s="5" t="s">
        <v>326</v>
      </c>
    </row>
    <row r="15" spans="2:13" ht="41.25" customHeight="1">
      <c r="B15" s="432"/>
      <c r="C15" s="435"/>
      <c r="D15" s="429"/>
      <c r="E15" s="340" t="s">
        <v>621</v>
      </c>
      <c r="F15" s="312">
        <f>F13+F14</f>
        <v>30500000</v>
      </c>
      <c r="G15" s="312">
        <f t="shared" ref="G15:H15" si="1">G13+G14</f>
        <v>20894450</v>
      </c>
      <c r="H15" s="312">
        <f t="shared" si="1"/>
        <v>-9605550</v>
      </c>
      <c r="I15" s="5"/>
    </row>
    <row r="16" spans="2:13" ht="35.25" customHeight="1">
      <c r="B16" s="421" t="s">
        <v>487</v>
      </c>
      <c r="C16" s="422"/>
      <c r="D16" s="422"/>
      <c r="E16" s="423"/>
      <c r="F16" s="212">
        <f>수지총괄!C19</f>
        <v>688484000</v>
      </c>
      <c r="G16" s="212">
        <f>G6+G10+G11+G12+G15</f>
        <v>684495813</v>
      </c>
      <c r="H16" s="256">
        <f>G16-F16</f>
        <v>-3988187</v>
      </c>
      <c r="I16" s="5"/>
      <c r="K16" s="140"/>
    </row>
    <row r="17" spans="2:9" ht="35.25" customHeight="1">
      <c r="B17" s="418" t="s">
        <v>442</v>
      </c>
      <c r="C17" s="419"/>
      <c r="D17" s="419"/>
      <c r="E17" s="420"/>
      <c r="F17" s="58">
        <f>수지총괄!C21</f>
        <v>726426519</v>
      </c>
      <c r="G17" s="58">
        <f>수지총괄!D21</f>
        <v>722438332</v>
      </c>
      <c r="H17" s="256">
        <f t="shared" si="0"/>
        <v>-3988187</v>
      </c>
      <c r="I17" s="59"/>
    </row>
    <row r="18" spans="2:9">
      <c r="C18" s="174"/>
      <c r="G18" s="165"/>
      <c r="H18" s="3"/>
    </row>
    <row r="19" spans="2:9">
      <c r="C19" s="174"/>
      <c r="D19" s="136"/>
      <c r="F19" s="136"/>
    </row>
    <row r="20" spans="2:9">
      <c r="C20" s="174"/>
      <c r="G20" s="165"/>
    </row>
    <row r="21" spans="2:9">
      <c r="G21" s="165"/>
    </row>
    <row r="23" spans="2:9">
      <c r="C23" s="165"/>
      <c r="G23" s="165"/>
    </row>
  </sheetData>
  <mergeCells count="7">
    <mergeCell ref="B17:E17"/>
    <mergeCell ref="B16:E16"/>
    <mergeCell ref="C7:C10"/>
    <mergeCell ref="D7:D10"/>
    <mergeCell ref="B6:B15"/>
    <mergeCell ref="C13:C15"/>
    <mergeCell ref="D13:D1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horizontalDpi="4294967293" r:id="rId1"/>
  <headerFoot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workbookViewId="0">
      <selection activeCell="F9" sqref="F9"/>
    </sheetView>
  </sheetViews>
  <sheetFormatPr defaultRowHeight="16.5"/>
  <cols>
    <col min="1" max="1" width="3.125" customWidth="1"/>
    <col min="2" max="3" width="7" customWidth="1"/>
    <col min="4" max="4" width="9.75" customWidth="1"/>
    <col min="5" max="5" width="14.875" customWidth="1"/>
    <col min="6" max="7" width="12.5" customWidth="1"/>
    <col min="8" max="8" width="15.5" customWidth="1"/>
    <col min="9" max="9" width="29" customWidth="1"/>
  </cols>
  <sheetData>
    <row r="1" spans="2:9" ht="38.25" customHeight="1">
      <c r="B1" s="257" t="s">
        <v>132</v>
      </c>
      <c r="C1" s="27"/>
    </row>
    <row r="2" spans="2:9" ht="30.75" customHeight="1">
      <c r="B2" s="27" t="s">
        <v>387</v>
      </c>
    </row>
    <row r="3" spans="2:9" ht="30.75" customHeight="1">
      <c r="B3" s="27"/>
      <c r="I3" s="53" t="s">
        <v>9</v>
      </c>
    </row>
    <row r="4" spans="2:9" ht="33" customHeight="1">
      <c r="B4" s="60" t="s">
        <v>180</v>
      </c>
      <c r="C4" s="60" t="s">
        <v>181</v>
      </c>
      <c r="D4" s="60" t="s">
        <v>182</v>
      </c>
      <c r="E4" s="60" t="s">
        <v>183</v>
      </c>
      <c r="F4" s="60" t="s">
        <v>184</v>
      </c>
      <c r="G4" s="61" t="s">
        <v>185</v>
      </c>
      <c r="H4" s="60" t="s">
        <v>173</v>
      </c>
      <c r="I4" s="61" t="s">
        <v>266</v>
      </c>
    </row>
    <row r="5" spans="2:9" ht="40.5" customHeight="1">
      <c r="B5" s="438" t="s">
        <v>7</v>
      </c>
      <c r="C5" s="441" t="s">
        <v>8</v>
      </c>
      <c r="D5" s="258" t="s">
        <v>445</v>
      </c>
      <c r="E5" s="234" t="s">
        <v>498</v>
      </c>
      <c r="F5" s="235">
        <v>450000</v>
      </c>
      <c r="G5" s="235">
        <v>226800</v>
      </c>
      <c r="H5" s="235">
        <f>G5-F5</f>
        <v>-223200</v>
      </c>
      <c r="I5" s="134" t="s">
        <v>543</v>
      </c>
    </row>
    <row r="6" spans="2:9" ht="24.75" customHeight="1">
      <c r="B6" s="439"/>
      <c r="C6" s="442"/>
      <c r="D6" s="451" t="s">
        <v>10</v>
      </c>
      <c r="E6" s="441" t="s">
        <v>446</v>
      </c>
      <c r="F6" s="454">
        <v>17970000</v>
      </c>
      <c r="G6" s="449">
        <v>16140000</v>
      </c>
      <c r="H6" s="449">
        <f>G6-F6</f>
        <v>-1830000</v>
      </c>
      <c r="I6" s="447" t="s">
        <v>620</v>
      </c>
    </row>
    <row r="7" spans="2:9" ht="170.25" customHeight="1">
      <c r="B7" s="439"/>
      <c r="C7" s="442"/>
      <c r="D7" s="452"/>
      <c r="E7" s="453"/>
      <c r="F7" s="450"/>
      <c r="G7" s="450"/>
      <c r="H7" s="450"/>
      <c r="I7" s="448"/>
    </row>
    <row r="8" spans="2:9" ht="87.75" customHeight="1">
      <c r="B8" s="439"/>
      <c r="C8" s="442"/>
      <c r="D8" s="258" t="s">
        <v>444</v>
      </c>
      <c r="E8" s="258" t="s">
        <v>466</v>
      </c>
      <c r="F8" s="235">
        <v>5200000</v>
      </c>
      <c r="G8" s="235">
        <v>6411750</v>
      </c>
      <c r="H8" s="235">
        <f t="shared" ref="H8:H14" si="0">G8-F8</f>
        <v>1211750</v>
      </c>
      <c r="I8" s="210" t="s">
        <v>608</v>
      </c>
    </row>
    <row r="9" spans="2:9" ht="124.5" customHeight="1">
      <c r="B9" s="439"/>
      <c r="C9" s="442"/>
      <c r="D9" s="258" t="s">
        <v>443</v>
      </c>
      <c r="E9" s="258" t="s">
        <v>547</v>
      </c>
      <c r="F9" s="235">
        <v>2650000</v>
      </c>
      <c r="G9" s="209">
        <v>1305180</v>
      </c>
      <c r="H9" s="235">
        <f t="shared" si="0"/>
        <v>-1344820</v>
      </c>
      <c r="I9" s="134" t="s">
        <v>546</v>
      </c>
    </row>
    <row r="10" spans="2:9" ht="76.5" customHeight="1">
      <c r="B10" s="439"/>
      <c r="C10" s="442"/>
      <c r="D10" s="258" t="s">
        <v>11</v>
      </c>
      <c r="E10" s="258" t="s">
        <v>544</v>
      </c>
      <c r="F10" s="209">
        <v>900000</v>
      </c>
      <c r="G10" s="235">
        <v>812110</v>
      </c>
      <c r="H10" s="235">
        <f t="shared" si="0"/>
        <v>-87890</v>
      </c>
      <c r="I10" s="134" t="s">
        <v>545</v>
      </c>
    </row>
    <row r="11" spans="2:9" ht="56.25" customHeight="1">
      <c r="B11" s="439"/>
      <c r="C11" s="442"/>
      <c r="D11" s="259" t="s">
        <v>12</v>
      </c>
      <c r="E11" s="259" t="s">
        <v>447</v>
      </c>
      <c r="F11" s="235">
        <v>44370000</v>
      </c>
      <c r="G11" s="209">
        <v>37654850</v>
      </c>
      <c r="H11" s="235">
        <f t="shared" si="0"/>
        <v>-6715150</v>
      </c>
      <c r="I11" s="134" t="s">
        <v>548</v>
      </c>
    </row>
    <row r="12" spans="2:9" ht="97.5" customHeight="1">
      <c r="B12" s="440"/>
      <c r="C12" s="443"/>
      <c r="D12" s="259" t="s">
        <v>13</v>
      </c>
      <c r="E12" s="258" t="s">
        <v>549</v>
      </c>
      <c r="F12" s="209">
        <v>2700000</v>
      </c>
      <c r="G12" s="209">
        <v>2187820</v>
      </c>
      <c r="H12" s="235">
        <f t="shared" si="0"/>
        <v>-512180</v>
      </c>
      <c r="I12" s="134" t="s">
        <v>550</v>
      </c>
    </row>
    <row r="13" spans="2:9" ht="45.75" customHeight="1">
      <c r="B13" s="444" t="s">
        <v>551</v>
      </c>
      <c r="C13" s="445"/>
      <c r="D13" s="445"/>
      <c r="E13" s="446"/>
      <c r="F13" s="321">
        <f>SUM(F5:F12)</f>
        <v>74240000</v>
      </c>
      <c r="G13" s="321">
        <f>SUM(G5:G12)</f>
        <v>64738510</v>
      </c>
      <c r="H13" s="322">
        <f t="shared" si="0"/>
        <v>-9501490</v>
      </c>
      <c r="I13" s="323"/>
    </row>
    <row r="14" spans="2:9" ht="46.5" hidden="1" customHeight="1">
      <c r="B14" s="436" t="s">
        <v>499</v>
      </c>
      <c r="C14" s="437"/>
      <c r="D14" s="436"/>
      <c r="E14" s="437"/>
      <c r="F14" s="78"/>
      <c r="G14" s="78">
        <f>SUM(G5:G12)</f>
        <v>64738510</v>
      </c>
      <c r="H14" s="78">
        <f t="shared" si="0"/>
        <v>64738510</v>
      </c>
      <c r="I14" s="299" t="s">
        <v>500</v>
      </c>
    </row>
    <row r="15" spans="2:9">
      <c r="C15" s="174"/>
      <c r="G15" s="165"/>
    </row>
    <row r="16" spans="2:9">
      <c r="G16" s="165"/>
    </row>
    <row r="17" spans="3:7">
      <c r="C17" s="174"/>
      <c r="G17" s="165"/>
    </row>
    <row r="18" spans="3:7">
      <c r="C18" s="174"/>
    </row>
    <row r="19" spans="3:7">
      <c r="C19" s="174"/>
      <c r="G19" s="165"/>
    </row>
    <row r="20" spans="3:7">
      <c r="G20" s="165"/>
    </row>
    <row r="22" spans="3:7">
      <c r="C22" s="165"/>
      <c r="G22" s="165"/>
    </row>
  </sheetData>
  <mergeCells count="11">
    <mergeCell ref="I6:I7"/>
    <mergeCell ref="H6:H7"/>
    <mergeCell ref="D6:D7"/>
    <mergeCell ref="E6:E7"/>
    <mergeCell ref="F6:F7"/>
    <mergeCell ref="G6:G7"/>
    <mergeCell ref="D14:E14"/>
    <mergeCell ref="B14:C14"/>
    <mergeCell ref="B5:B12"/>
    <mergeCell ref="C5:C12"/>
    <mergeCell ref="B13:E1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horizontalDpi="4294967293" r:id="rId1"/>
  <headerFooter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I6" sqref="I6"/>
    </sheetView>
  </sheetViews>
  <sheetFormatPr defaultRowHeight="16.5"/>
  <cols>
    <col min="1" max="1" width="0.125" customWidth="1"/>
    <col min="2" max="2" width="7" customWidth="1"/>
    <col min="3" max="3" width="8" customWidth="1"/>
    <col min="4" max="4" width="9.25" customWidth="1"/>
    <col min="5" max="5" width="14.75" customWidth="1"/>
    <col min="6" max="7" width="12.5" customWidth="1"/>
    <col min="8" max="8" width="15.375" customWidth="1"/>
    <col min="9" max="9" width="32.25" customWidth="1"/>
  </cols>
  <sheetData>
    <row r="1" spans="2:9" ht="38.25" customHeight="1"/>
    <row r="2" spans="2:9" ht="31.5" customHeight="1">
      <c r="B2" s="27" t="s">
        <v>467</v>
      </c>
    </row>
    <row r="3" spans="2:9" ht="29.25" customHeight="1">
      <c r="I3" s="53" t="s">
        <v>134</v>
      </c>
    </row>
    <row r="4" spans="2:9" ht="39.75" customHeight="1">
      <c r="B4" s="56" t="s">
        <v>180</v>
      </c>
      <c r="C4" s="56" t="s">
        <v>181</v>
      </c>
      <c r="D4" s="56" t="s">
        <v>182</v>
      </c>
      <c r="E4" s="56" t="s">
        <v>183</v>
      </c>
      <c r="F4" s="57" t="s">
        <v>184</v>
      </c>
      <c r="G4" s="57" t="s">
        <v>185</v>
      </c>
      <c r="H4" s="56" t="s">
        <v>173</v>
      </c>
      <c r="I4" s="57" t="s">
        <v>266</v>
      </c>
    </row>
    <row r="5" spans="2:9" ht="105" customHeight="1">
      <c r="B5" s="455" t="s">
        <v>135</v>
      </c>
      <c r="C5" s="457" t="s">
        <v>136</v>
      </c>
      <c r="D5" s="233" t="s">
        <v>341</v>
      </c>
      <c r="E5" s="233" t="str">
        <f>D5</f>
        <v>죽지원</v>
      </c>
      <c r="F5" s="192">
        <v>40000000</v>
      </c>
      <c r="G5" s="75">
        <v>39997350</v>
      </c>
      <c r="H5" s="75">
        <f>G5-F5</f>
        <v>-2650</v>
      </c>
      <c r="I5" s="260" t="s">
        <v>776</v>
      </c>
    </row>
    <row r="6" spans="2:9" ht="63.75" customHeight="1">
      <c r="B6" s="456"/>
      <c r="C6" s="458"/>
      <c r="D6" s="233" t="s">
        <v>333</v>
      </c>
      <c r="E6" s="110" t="s">
        <v>340</v>
      </c>
      <c r="F6" s="75">
        <v>9000000</v>
      </c>
      <c r="G6" s="75">
        <v>10525150</v>
      </c>
      <c r="H6" s="75">
        <f t="shared" ref="H6:H11" si="0">G6-F6</f>
        <v>1525150</v>
      </c>
      <c r="I6" s="260" t="s">
        <v>552</v>
      </c>
    </row>
    <row r="7" spans="2:9" ht="63.75" customHeight="1">
      <c r="B7" s="456"/>
      <c r="C7" s="458"/>
      <c r="D7" s="110" t="s">
        <v>334</v>
      </c>
      <c r="E7" s="110" t="s">
        <v>386</v>
      </c>
      <c r="F7" s="75">
        <v>24000000</v>
      </c>
      <c r="G7" s="75">
        <v>23869090</v>
      </c>
      <c r="H7" s="75">
        <f t="shared" si="0"/>
        <v>-130910</v>
      </c>
      <c r="I7" s="260" t="s">
        <v>553</v>
      </c>
    </row>
    <row r="8" spans="2:9" ht="90" customHeight="1">
      <c r="B8" s="456"/>
      <c r="C8" s="458"/>
      <c r="D8" s="233" t="s">
        <v>137</v>
      </c>
      <c r="E8" s="110" t="s">
        <v>508</v>
      </c>
      <c r="F8" s="75">
        <v>1880000</v>
      </c>
      <c r="G8" s="75">
        <v>0</v>
      </c>
      <c r="H8" s="75">
        <f t="shared" si="0"/>
        <v>-1880000</v>
      </c>
      <c r="I8" s="260" t="s">
        <v>589</v>
      </c>
    </row>
    <row r="9" spans="2:9" ht="63.75" customHeight="1">
      <c r="B9" s="456"/>
      <c r="C9" s="458"/>
      <c r="D9" s="110" t="s">
        <v>509</v>
      </c>
      <c r="E9" s="110" t="s">
        <v>510</v>
      </c>
      <c r="F9" s="75">
        <v>1000000</v>
      </c>
      <c r="G9" s="75">
        <v>786400</v>
      </c>
      <c r="H9" s="75">
        <f t="shared" si="0"/>
        <v>-213600</v>
      </c>
      <c r="I9" s="260" t="s">
        <v>554</v>
      </c>
    </row>
    <row r="10" spans="2:9" ht="90" customHeight="1">
      <c r="B10" s="453"/>
      <c r="C10" s="459"/>
      <c r="D10" s="233" t="s">
        <v>138</v>
      </c>
      <c r="E10" s="110" t="s">
        <v>342</v>
      </c>
      <c r="F10" s="75">
        <v>550000</v>
      </c>
      <c r="G10" s="192">
        <v>377000</v>
      </c>
      <c r="H10" s="75">
        <f t="shared" si="0"/>
        <v>-173000</v>
      </c>
      <c r="I10" s="260" t="s">
        <v>555</v>
      </c>
    </row>
    <row r="11" spans="2:9" ht="39" customHeight="1">
      <c r="B11" s="418" t="s">
        <v>235</v>
      </c>
      <c r="C11" s="419"/>
      <c r="D11" s="419"/>
      <c r="E11" s="420"/>
      <c r="F11" s="194">
        <f>SUM(F5:F10)</f>
        <v>76430000</v>
      </c>
      <c r="G11" s="194">
        <f>SUM(G5:G10)</f>
        <v>75554990</v>
      </c>
      <c r="H11" s="69">
        <f t="shared" si="0"/>
        <v>-875010</v>
      </c>
      <c r="I11" s="63"/>
    </row>
    <row r="12" spans="2:9">
      <c r="C12" s="174"/>
      <c r="G12" s="165"/>
    </row>
    <row r="13" spans="2:9">
      <c r="C13" s="174"/>
      <c r="F13" s="174"/>
      <c r="G13" s="165"/>
    </row>
    <row r="14" spans="2:9">
      <c r="C14" s="174"/>
    </row>
    <row r="15" spans="2:9">
      <c r="C15" s="174"/>
      <c r="G15" s="165"/>
    </row>
    <row r="16" spans="2:9">
      <c r="C16" s="174"/>
      <c r="G16" s="165"/>
    </row>
    <row r="17" spans="3:7">
      <c r="G17" s="165"/>
    </row>
    <row r="18" spans="3:7">
      <c r="C18" s="174"/>
      <c r="G18" s="165"/>
    </row>
    <row r="19" spans="3:7">
      <c r="C19" s="174"/>
    </row>
    <row r="20" spans="3:7">
      <c r="C20" s="174"/>
      <c r="G20" s="165"/>
    </row>
    <row r="21" spans="3:7">
      <c r="G21" s="165"/>
    </row>
    <row r="23" spans="3:7">
      <c r="C23" s="165"/>
      <c r="G23" s="165"/>
    </row>
  </sheetData>
  <mergeCells count="3">
    <mergeCell ref="B5:B10"/>
    <mergeCell ref="C5:C10"/>
    <mergeCell ref="B11:E1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horizontalDpi="4294967293" r:id="rId1"/>
  <headerFooter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opLeftCell="A4" workbookViewId="0">
      <selection activeCell="I8" sqref="I8"/>
    </sheetView>
  </sheetViews>
  <sheetFormatPr defaultRowHeight="16.5"/>
  <cols>
    <col min="1" max="1" width="0.125" customWidth="1"/>
    <col min="2" max="2" width="7.25" customWidth="1"/>
    <col min="3" max="3" width="7.5" customWidth="1"/>
    <col min="4" max="4" width="11" customWidth="1"/>
    <col min="5" max="5" width="17.625" customWidth="1"/>
    <col min="6" max="6" width="12.625" customWidth="1"/>
    <col min="7" max="7" width="12.75" customWidth="1"/>
    <col min="8" max="8" width="15.625" customWidth="1"/>
    <col min="9" max="9" width="33.5" customWidth="1"/>
  </cols>
  <sheetData>
    <row r="1" spans="2:9" ht="37.5" customHeight="1"/>
    <row r="2" spans="2:9" ht="30" customHeight="1">
      <c r="B2" s="253" t="s">
        <v>511</v>
      </c>
      <c r="C2" s="27"/>
      <c r="D2" s="27"/>
    </row>
    <row r="3" spans="2:9" ht="28.5" customHeight="1">
      <c r="I3" s="53" t="s">
        <v>140</v>
      </c>
    </row>
    <row r="4" spans="2:9" s="23" customFormat="1" ht="44.25" customHeight="1">
      <c r="B4" s="56" t="s">
        <v>1</v>
      </c>
      <c r="C4" s="56" t="s">
        <v>2</v>
      </c>
      <c r="D4" s="56" t="s">
        <v>3</v>
      </c>
      <c r="E4" s="56" t="s">
        <v>17</v>
      </c>
      <c r="F4" s="57" t="s">
        <v>184</v>
      </c>
      <c r="G4" s="57" t="s">
        <v>185</v>
      </c>
      <c r="H4" s="56" t="s">
        <v>239</v>
      </c>
      <c r="I4" s="57" t="s">
        <v>266</v>
      </c>
    </row>
    <row r="5" spans="2:9" ht="110.25" customHeight="1">
      <c r="B5" s="455" t="s">
        <v>7</v>
      </c>
      <c r="C5" s="457" t="s">
        <v>8</v>
      </c>
      <c r="D5" s="457" t="s">
        <v>512</v>
      </c>
      <c r="E5" s="110" t="s">
        <v>513</v>
      </c>
      <c r="F5" s="75">
        <v>66000000</v>
      </c>
      <c r="G5" s="192">
        <v>48300000</v>
      </c>
      <c r="H5" s="75">
        <f>G5-F5</f>
        <v>-17700000</v>
      </c>
      <c r="I5" s="260" t="s">
        <v>556</v>
      </c>
    </row>
    <row r="6" spans="2:9" ht="110.25" customHeight="1">
      <c r="B6" s="456"/>
      <c r="C6" s="458"/>
      <c r="D6" s="458"/>
      <c r="E6" s="110" t="s">
        <v>343</v>
      </c>
      <c r="F6" s="75">
        <v>4000000</v>
      </c>
      <c r="G6" s="192">
        <v>348440</v>
      </c>
      <c r="H6" s="75">
        <f>G6-F6</f>
        <v>-3651560</v>
      </c>
      <c r="I6" s="260" t="s">
        <v>557</v>
      </c>
    </row>
    <row r="7" spans="2:9" ht="110.25" customHeight="1">
      <c r="B7" s="456"/>
      <c r="C7" s="458"/>
      <c r="D7" s="458"/>
      <c r="E7" s="110" t="s">
        <v>340</v>
      </c>
      <c r="F7" s="75">
        <v>4500000</v>
      </c>
      <c r="G7" s="192">
        <v>2500000</v>
      </c>
      <c r="H7" s="75">
        <f>G7-F7</f>
        <v>-2000000</v>
      </c>
      <c r="I7" s="260" t="s">
        <v>777</v>
      </c>
    </row>
    <row r="8" spans="2:9" ht="97.5" customHeight="1">
      <c r="B8" s="456"/>
      <c r="C8" s="458"/>
      <c r="D8" s="459"/>
      <c r="E8" s="110" t="s">
        <v>618</v>
      </c>
      <c r="F8" s="75">
        <v>0</v>
      </c>
      <c r="G8" s="75">
        <v>3800000</v>
      </c>
      <c r="H8" s="192">
        <f>G8-F8</f>
        <v>3800000</v>
      </c>
      <c r="I8" s="260" t="s">
        <v>616</v>
      </c>
    </row>
    <row r="9" spans="2:9" ht="97.5" customHeight="1">
      <c r="B9" s="453"/>
      <c r="C9" s="459"/>
      <c r="D9" s="233" t="s">
        <v>13</v>
      </c>
      <c r="E9" s="110" t="s">
        <v>385</v>
      </c>
      <c r="F9" s="75">
        <v>400000</v>
      </c>
      <c r="G9" s="75">
        <v>0</v>
      </c>
      <c r="H9" s="192">
        <f>G9-F9</f>
        <v>-400000</v>
      </c>
      <c r="I9" s="260" t="s">
        <v>558</v>
      </c>
    </row>
    <row r="10" spans="2:9" ht="39.75" customHeight="1">
      <c r="B10" s="418" t="s">
        <v>39</v>
      </c>
      <c r="C10" s="419"/>
      <c r="D10" s="419"/>
      <c r="E10" s="420"/>
      <c r="F10" s="69">
        <f>SUM(F5:F9)</f>
        <v>74900000</v>
      </c>
      <c r="G10" s="69">
        <f>SUM(G5:G9)</f>
        <v>54948440</v>
      </c>
      <c r="H10" s="69">
        <f>SUM(H5:H9)</f>
        <v>-19951560</v>
      </c>
      <c r="I10" s="63"/>
    </row>
    <row r="11" spans="2:9">
      <c r="D11" s="174"/>
      <c r="H11" s="165"/>
    </row>
    <row r="12" spans="2:9">
      <c r="D12" s="174"/>
      <c r="G12" s="174"/>
      <c r="H12" s="165"/>
      <c r="I12" t="s">
        <v>309</v>
      </c>
    </row>
    <row r="13" spans="2:9">
      <c r="D13" s="174"/>
    </row>
    <row r="14" spans="2:9">
      <c r="D14" s="174"/>
      <c r="H14" s="165"/>
    </row>
    <row r="15" spans="2:9">
      <c r="D15" s="174"/>
      <c r="H15" s="165"/>
    </row>
    <row r="16" spans="2:9">
      <c r="H16" s="165"/>
    </row>
    <row r="17" spans="4:8" ht="77.25" customHeight="1">
      <c r="D17" s="174"/>
      <c r="H17" s="165"/>
    </row>
    <row r="18" spans="4:8">
      <c r="D18" s="174"/>
    </row>
    <row r="19" spans="4:8">
      <c r="D19" s="174"/>
      <c r="H19" s="165"/>
    </row>
    <row r="20" spans="4:8">
      <c r="H20" s="165"/>
    </row>
    <row r="22" spans="4:8">
      <c r="D22" s="165"/>
      <c r="E22" t="s">
        <v>319</v>
      </c>
      <c r="H22" s="165"/>
    </row>
  </sheetData>
  <mergeCells count="4">
    <mergeCell ref="B10:E10"/>
    <mergeCell ref="B5:B9"/>
    <mergeCell ref="C5:C9"/>
    <mergeCell ref="D5:D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horizontalDpi="4294967293" r:id="rId1"/>
  <headerFooter>
    <oddFooter>&amp;C7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topLeftCell="A7" workbookViewId="0">
      <selection activeCell="O8" sqref="O8"/>
    </sheetView>
  </sheetViews>
  <sheetFormatPr defaultRowHeight="16.5"/>
  <cols>
    <col min="1" max="1" width="2.75" customWidth="1"/>
    <col min="2" max="3" width="7" customWidth="1"/>
    <col min="4" max="4" width="6.75" customWidth="1"/>
    <col min="5" max="5" width="24.875" customWidth="1"/>
    <col min="6" max="6" width="13.25" customWidth="1"/>
    <col min="7" max="7" width="13" customWidth="1"/>
    <col min="8" max="8" width="15.5" customWidth="1"/>
    <col min="9" max="9" width="36.5" customWidth="1"/>
  </cols>
  <sheetData>
    <row r="1" spans="2:9" ht="38.25" customHeight="1"/>
    <row r="2" spans="2:9" ht="30.75" customHeight="1">
      <c r="B2" s="253" t="s">
        <v>559</v>
      </c>
      <c r="C2" s="27"/>
      <c r="D2" s="27"/>
    </row>
    <row r="3" spans="2:9" ht="28.5" customHeight="1">
      <c r="I3" s="53" t="s">
        <v>140</v>
      </c>
    </row>
    <row r="4" spans="2:9" s="23" customFormat="1" ht="44.25" customHeight="1">
      <c r="B4" s="56" t="s">
        <v>180</v>
      </c>
      <c r="C4" s="56" t="s">
        <v>181</v>
      </c>
      <c r="D4" s="56" t="s">
        <v>182</v>
      </c>
      <c r="E4" s="56" t="s">
        <v>183</v>
      </c>
      <c r="F4" s="57" t="s">
        <v>184</v>
      </c>
      <c r="G4" s="57" t="s">
        <v>185</v>
      </c>
      <c r="H4" s="56" t="s">
        <v>239</v>
      </c>
      <c r="I4" s="57" t="s">
        <v>266</v>
      </c>
    </row>
    <row r="5" spans="2:9" s="23" customFormat="1" ht="120" customHeight="1">
      <c r="B5" s="463" t="s">
        <v>7</v>
      </c>
      <c r="C5" s="464" t="s">
        <v>560</v>
      </c>
      <c r="D5" s="464" t="s">
        <v>74</v>
      </c>
      <c r="E5" s="332" t="s">
        <v>561</v>
      </c>
      <c r="F5" s="262">
        <v>3800000</v>
      </c>
      <c r="G5" s="245">
        <v>2322810</v>
      </c>
      <c r="H5" s="263">
        <f t="shared" ref="H5:H9" si="0">G5-F5</f>
        <v>-1477190</v>
      </c>
      <c r="I5" s="261" t="s">
        <v>683</v>
      </c>
    </row>
    <row r="6" spans="2:9" ht="82.5" customHeight="1">
      <c r="B6" s="463"/>
      <c r="C6" s="464"/>
      <c r="D6" s="464"/>
      <c r="E6" s="110" t="s">
        <v>562</v>
      </c>
      <c r="F6" s="75">
        <v>20000000</v>
      </c>
      <c r="G6" s="75">
        <v>20000000</v>
      </c>
      <c r="H6" s="352">
        <f t="shared" si="0"/>
        <v>0</v>
      </c>
      <c r="I6" s="260" t="s">
        <v>684</v>
      </c>
    </row>
    <row r="7" spans="2:9" ht="81" customHeight="1">
      <c r="B7" s="463"/>
      <c r="C7" s="464"/>
      <c r="D7" s="464"/>
      <c r="E7" s="110" t="s">
        <v>563</v>
      </c>
      <c r="F7" s="75">
        <v>30000000</v>
      </c>
      <c r="G7" s="75">
        <v>30000000</v>
      </c>
      <c r="H7" s="352">
        <f t="shared" si="0"/>
        <v>0</v>
      </c>
      <c r="I7" s="260" t="s">
        <v>564</v>
      </c>
    </row>
    <row r="8" spans="2:9" ht="182.25" customHeight="1">
      <c r="B8" s="463"/>
      <c r="C8" s="464"/>
      <c r="D8" s="464"/>
      <c r="E8" s="110" t="s">
        <v>590</v>
      </c>
      <c r="F8" s="75">
        <v>22200000</v>
      </c>
      <c r="G8" s="75">
        <v>20000000</v>
      </c>
      <c r="H8" s="263">
        <f t="shared" si="0"/>
        <v>-2200000</v>
      </c>
      <c r="I8" s="260" t="s">
        <v>591</v>
      </c>
    </row>
    <row r="9" spans="2:9" ht="87.75" customHeight="1">
      <c r="B9" s="463"/>
      <c r="C9" s="464"/>
      <c r="D9" s="464"/>
      <c r="E9" s="363" t="s">
        <v>635</v>
      </c>
      <c r="F9" s="75">
        <v>40000000</v>
      </c>
      <c r="G9" s="75">
        <v>40000000</v>
      </c>
      <c r="H9" s="352">
        <f t="shared" si="0"/>
        <v>0</v>
      </c>
      <c r="I9" s="260" t="s">
        <v>685</v>
      </c>
    </row>
    <row r="10" spans="2:9" ht="40.5" customHeight="1">
      <c r="B10" s="460" t="s">
        <v>235</v>
      </c>
      <c r="C10" s="461"/>
      <c r="D10" s="461"/>
      <c r="E10" s="462"/>
      <c r="F10" s="77">
        <f>SUM(F5:F9)</f>
        <v>116000000</v>
      </c>
      <c r="G10" s="77">
        <f>SUM(G5:G9)</f>
        <v>112322810</v>
      </c>
      <c r="H10" s="77">
        <f>SUM(H5:H9)</f>
        <v>-3677190</v>
      </c>
      <c r="I10" s="63"/>
    </row>
    <row r="11" spans="2:9">
      <c r="D11" s="174"/>
    </row>
    <row r="12" spans="2:9">
      <c r="D12" s="174"/>
      <c r="H12" s="165"/>
    </row>
    <row r="13" spans="2:9" ht="45.75" customHeight="1">
      <c r="D13" s="174"/>
      <c r="H13" s="165"/>
    </row>
    <row r="14" spans="2:9">
      <c r="H14" s="165"/>
    </row>
    <row r="15" spans="2:9">
      <c r="D15" s="174"/>
      <c r="H15" s="165"/>
    </row>
    <row r="16" spans="2:9">
      <c r="D16" s="174"/>
    </row>
    <row r="17" spans="4:8">
      <c r="D17" s="174"/>
      <c r="H17" s="165"/>
    </row>
    <row r="18" spans="4:8">
      <c r="H18" s="165"/>
    </row>
    <row r="20" spans="4:8">
      <c r="D20" s="165"/>
      <c r="H20" s="165"/>
    </row>
  </sheetData>
  <mergeCells count="4">
    <mergeCell ref="B10:E10"/>
    <mergeCell ref="B5:B9"/>
    <mergeCell ref="C5:C9"/>
    <mergeCell ref="D5:D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horizontalDpi="4294967293" r:id="rId1"/>
  <headerFooter>
    <oddFooter>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opLeftCell="A3" workbookViewId="0">
      <selection activeCell="N5" sqref="N5"/>
    </sheetView>
  </sheetViews>
  <sheetFormatPr defaultRowHeight="16.5"/>
  <cols>
    <col min="1" max="1" width="3" customWidth="1"/>
    <col min="2" max="2" width="7.125" customWidth="1"/>
    <col min="3" max="3" width="6.875" customWidth="1"/>
    <col min="4" max="4" width="8.75" customWidth="1"/>
    <col min="5" max="5" width="12.875" customWidth="1"/>
    <col min="6" max="6" width="10.875" customWidth="1"/>
    <col min="7" max="7" width="14.125" customWidth="1"/>
    <col min="8" max="8" width="15.75" customWidth="1"/>
    <col min="9" max="9" width="15.5" customWidth="1"/>
    <col min="10" max="10" width="30.5" customWidth="1"/>
  </cols>
  <sheetData>
    <row r="1" spans="2:10" ht="38.25" customHeight="1"/>
    <row r="2" spans="2:10" ht="30.75" customHeight="1">
      <c r="B2" s="253" t="s">
        <v>568</v>
      </c>
    </row>
    <row r="3" spans="2:10" ht="28.5" customHeight="1">
      <c r="J3" s="53" t="s">
        <v>134</v>
      </c>
    </row>
    <row r="4" spans="2:10" ht="48" customHeight="1">
      <c r="B4" s="56" t="s">
        <v>14</v>
      </c>
      <c r="C4" s="56" t="s">
        <v>15</v>
      </c>
      <c r="D4" s="56" t="s">
        <v>16</v>
      </c>
      <c r="E4" s="467" t="s">
        <v>17</v>
      </c>
      <c r="F4" s="468"/>
      <c r="G4" s="57" t="s">
        <v>172</v>
      </c>
      <c r="H4" s="57" t="s">
        <v>171</v>
      </c>
      <c r="I4" s="56" t="s">
        <v>173</v>
      </c>
      <c r="J4" s="66" t="s">
        <v>266</v>
      </c>
    </row>
    <row r="5" spans="2:10" ht="105" customHeight="1">
      <c r="B5" s="471" t="s">
        <v>388</v>
      </c>
      <c r="C5" s="457" t="s">
        <v>501</v>
      </c>
      <c r="D5" s="457" t="s">
        <v>468</v>
      </c>
      <c r="E5" s="469" t="s">
        <v>474</v>
      </c>
      <c r="F5" s="470"/>
      <c r="G5" s="64">
        <v>30000000</v>
      </c>
      <c r="H5" s="64">
        <v>30000000</v>
      </c>
      <c r="I5" s="190">
        <f>H5-G5</f>
        <v>0</v>
      </c>
      <c r="J5" s="260" t="s">
        <v>565</v>
      </c>
    </row>
    <row r="6" spans="2:10" ht="54.75" customHeight="1">
      <c r="B6" s="472"/>
      <c r="C6" s="458"/>
      <c r="D6" s="458"/>
      <c r="E6" s="457" t="s">
        <v>452</v>
      </c>
      <c r="F6" s="110" t="s">
        <v>682</v>
      </c>
      <c r="G6" s="64">
        <v>298584000</v>
      </c>
      <c r="H6" s="64">
        <v>298584680</v>
      </c>
      <c r="I6" s="190">
        <f>H6-G6</f>
        <v>680</v>
      </c>
      <c r="J6" s="465" t="s">
        <v>778</v>
      </c>
    </row>
    <row r="7" spans="2:10" ht="55.5" customHeight="1">
      <c r="B7" s="472"/>
      <c r="C7" s="458"/>
      <c r="D7" s="458"/>
      <c r="E7" s="459"/>
      <c r="F7" s="110" t="s">
        <v>441</v>
      </c>
      <c r="G7" s="64">
        <v>20000000</v>
      </c>
      <c r="H7" s="64">
        <v>20000000</v>
      </c>
      <c r="I7" s="190">
        <f>H7-G7</f>
        <v>0</v>
      </c>
      <c r="J7" s="466"/>
    </row>
    <row r="8" spans="2:10" ht="94.5" customHeight="1">
      <c r="B8" s="473"/>
      <c r="C8" s="459"/>
      <c r="D8" s="459"/>
      <c r="E8" s="464" t="s">
        <v>619</v>
      </c>
      <c r="F8" s="464"/>
      <c r="G8" s="64">
        <v>10000000</v>
      </c>
      <c r="H8" s="64">
        <v>10000000</v>
      </c>
      <c r="I8" s="190">
        <v>0</v>
      </c>
      <c r="J8" s="260" t="s">
        <v>567</v>
      </c>
    </row>
    <row r="9" spans="2:10" ht="36.75" customHeight="1">
      <c r="B9" s="418" t="s">
        <v>502</v>
      </c>
      <c r="C9" s="419"/>
      <c r="D9" s="419"/>
      <c r="E9" s="419"/>
      <c r="F9" s="420"/>
      <c r="G9" s="77">
        <f>SUM(G5:G8)</f>
        <v>358584000</v>
      </c>
      <c r="H9" s="77">
        <f>SUM(H5:H8)</f>
        <v>358584680</v>
      </c>
      <c r="I9" s="69">
        <f>H9-G9</f>
        <v>680</v>
      </c>
      <c r="J9" s="62"/>
    </row>
    <row r="10" spans="2:10" ht="100.5" customHeight="1">
      <c r="D10" s="174"/>
      <c r="G10" s="3"/>
      <c r="H10" s="199"/>
      <c r="I10" s="169"/>
      <c r="J10" s="3"/>
    </row>
    <row r="11" spans="2:10">
      <c r="D11" s="174"/>
    </row>
    <row r="12" spans="2:10">
      <c r="D12" s="174"/>
      <c r="I12" s="165"/>
    </row>
    <row r="13" spans="2:10">
      <c r="D13" s="174"/>
      <c r="I13" s="165"/>
    </row>
    <row r="14" spans="2:10">
      <c r="I14" s="165"/>
    </row>
    <row r="15" spans="2:10">
      <c r="D15" s="174"/>
      <c r="I15" s="165"/>
    </row>
    <row r="16" spans="2:10">
      <c r="D16" s="174"/>
    </row>
    <row r="17" spans="4:9">
      <c r="D17" s="174"/>
      <c r="I17" s="165"/>
    </row>
    <row r="18" spans="4:9">
      <c r="I18" s="165"/>
    </row>
    <row r="20" spans="4:9">
      <c r="D20" s="165"/>
      <c r="I20" s="165"/>
    </row>
  </sheetData>
  <mergeCells count="9">
    <mergeCell ref="B9:F9"/>
    <mergeCell ref="E6:E7"/>
    <mergeCell ref="J6:J7"/>
    <mergeCell ref="E4:F4"/>
    <mergeCell ref="E5:F5"/>
    <mergeCell ref="B5:B8"/>
    <mergeCell ref="C5:C8"/>
    <mergeCell ref="D5:D8"/>
    <mergeCell ref="E8:F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horizontalDpi="4294967293" r:id="rId1"/>
  <headerFooter>
    <oddFooter>&amp;C9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workbookViewId="0">
      <selection activeCell="I8" sqref="I8"/>
    </sheetView>
  </sheetViews>
  <sheetFormatPr defaultRowHeight="16.5"/>
  <cols>
    <col min="1" max="1" width="3" customWidth="1"/>
    <col min="2" max="3" width="8.75" customWidth="1"/>
    <col min="4" max="4" width="10.125" style="23" customWidth="1"/>
    <col min="5" max="5" width="14.875" customWidth="1"/>
    <col min="6" max="6" width="13.75" customWidth="1"/>
    <col min="7" max="8" width="13.625" customWidth="1"/>
    <col min="9" max="9" width="22.625" customWidth="1"/>
  </cols>
  <sheetData>
    <row r="2" spans="2:9" ht="33" customHeight="1">
      <c r="B2" s="253" t="s">
        <v>569</v>
      </c>
    </row>
    <row r="3" spans="2:9" ht="24" customHeight="1">
      <c r="B3" s="253"/>
      <c r="I3" s="53" t="s">
        <v>141</v>
      </c>
    </row>
    <row r="4" spans="2:9" ht="30.75" customHeight="1">
      <c r="B4" s="56" t="s">
        <v>180</v>
      </c>
      <c r="C4" s="56" t="s">
        <v>181</v>
      </c>
      <c r="D4" s="56" t="s">
        <v>182</v>
      </c>
      <c r="E4" s="56" t="s">
        <v>183</v>
      </c>
      <c r="F4" s="57" t="s">
        <v>184</v>
      </c>
      <c r="G4" s="57" t="s">
        <v>186</v>
      </c>
      <c r="H4" s="56" t="s">
        <v>239</v>
      </c>
      <c r="I4" s="57" t="s">
        <v>266</v>
      </c>
    </row>
    <row r="5" spans="2:9" ht="33.75" customHeight="1">
      <c r="B5" s="471" t="s">
        <v>19</v>
      </c>
      <c r="C5" s="24" t="s">
        <v>20</v>
      </c>
      <c r="D5" s="37" t="s">
        <v>327</v>
      </c>
      <c r="E5" s="31" t="s">
        <v>25</v>
      </c>
      <c r="F5" s="65">
        <v>0</v>
      </c>
      <c r="G5" s="65">
        <v>0</v>
      </c>
      <c r="H5" s="65">
        <v>0</v>
      </c>
      <c r="I5" s="21" t="s">
        <v>529</v>
      </c>
    </row>
    <row r="6" spans="2:9" ht="27" customHeight="1">
      <c r="B6" s="473"/>
      <c r="C6" s="24" t="s">
        <v>21</v>
      </c>
      <c r="D6" s="37" t="s">
        <v>328</v>
      </c>
      <c r="E6" s="31" t="s">
        <v>26</v>
      </c>
      <c r="F6" s="65">
        <v>0</v>
      </c>
      <c r="G6" s="65">
        <v>0</v>
      </c>
      <c r="H6" s="65">
        <f>G6-F6</f>
        <v>0</v>
      </c>
      <c r="I6" s="10"/>
    </row>
    <row r="7" spans="2:9" ht="28.5" customHeight="1">
      <c r="B7" s="455" t="s">
        <v>22</v>
      </c>
      <c r="C7" s="455" t="s">
        <v>23</v>
      </c>
      <c r="D7" s="31" t="s">
        <v>754</v>
      </c>
      <c r="E7" s="31" t="s">
        <v>725</v>
      </c>
      <c r="F7" s="164">
        <v>9600000</v>
      </c>
      <c r="G7" s="65">
        <v>8897060</v>
      </c>
      <c r="H7" s="65">
        <f t="shared" ref="H7:H22" si="0">G7-F7</f>
        <v>-702940</v>
      </c>
      <c r="I7" s="113" t="s">
        <v>755</v>
      </c>
    </row>
    <row r="8" spans="2:9" ht="42.75" customHeight="1">
      <c r="B8" s="456"/>
      <c r="C8" s="453"/>
      <c r="D8" s="31" t="s">
        <v>344</v>
      </c>
      <c r="E8" s="31" t="s">
        <v>345</v>
      </c>
      <c r="F8" s="164">
        <v>1200000</v>
      </c>
      <c r="G8" s="65">
        <v>1500180</v>
      </c>
      <c r="H8" s="65">
        <f t="shared" si="0"/>
        <v>300180</v>
      </c>
      <c r="I8" s="333" t="s">
        <v>686</v>
      </c>
    </row>
    <row r="9" spans="2:9" ht="38.25" customHeight="1">
      <c r="B9" s="456"/>
      <c r="C9" s="455" t="s">
        <v>18</v>
      </c>
      <c r="D9" s="35" t="s">
        <v>346</v>
      </c>
      <c r="E9" s="31" t="s">
        <v>33</v>
      </c>
      <c r="F9" s="65">
        <v>300000</v>
      </c>
      <c r="G9" s="164">
        <v>0</v>
      </c>
      <c r="H9" s="65">
        <f>G9-F9</f>
        <v>-300000</v>
      </c>
      <c r="I9" s="113" t="s">
        <v>592</v>
      </c>
    </row>
    <row r="10" spans="2:9" ht="41.25" customHeight="1">
      <c r="B10" s="456"/>
      <c r="C10" s="456"/>
      <c r="D10" s="424" t="s">
        <v>24</v>
      </c>
      <c r="E10" s="31" t="s">
        <v>27</v>
      </c>
      <c r="F10" s="65">
        <v>800000</v>
      </c>
      <c r="G10" s="65">
        <v>799980</v>
      </c>
      <c r="H10" s="65">
        <f t="shared" si="0"/>
        <v>-20</v>
      </c>
      <c r="I10" s="113" t="s">
        <v>347</v>
      </c>
    </row>
    <row r="11" spans="2:9" ht="55.5" customHeight="1">
      <c r="B11" s="456"/>
      <c r="C11" s="456"/>
      <c r="D11" s="425"/>
      <c r="E11" s="31" t="s">
        <v>348</v>
      </c>
      <c r="F11" s="65">
        <v>2500000</v>
      </c>
      <c r="G11" s="65">
        <v>1892240</v>
      </c>
      <c r="H11" s="65">
        <f t="shared" si="0"/>
        <v>-607760</v>
      </c>
      <c r="I11" s="113" t="s">
        <v>530</v>
      </c>
    </row>
    <row r="12" spans="2:9" ht="33.75" customHeight="1">
      <c r="B12" s="456"/>
      <c r="C12" s="456"/>
      <c r="D12" s="425"/>
      <c r="E12" s="35" t="s">
        <v>28</v>
      </c>
      <c r="F12" s="65">
        <v>400000</v>
      </c>
      <c r="G12" s="65">
        <v>205010</v>
      </c>
      <c r="H12" s="65">
        <f t="shared" si="0"/>
        <v>-194990</v>
      </c>
      <c r="I12" s="113" t="s">
        <v>531</v>
      </c>
    </row>
    <row r="13" spans="2:9" ht="52.5" customHeight="1">
      <c r="B13" s="456"/>
      <c r="C13" s="456"/>
      <c r="D13" s="425"/>
      <c r="E13" s="31" t="s">
        <v>29</v>
      </c>
      <c r="F13" s="65">
        <v>500000</v>
      </c>
      <c r="G13" s="341">
        <v>0</v>
      </c>
      <c r="H13" s="65">
        <f t="shared" si="0"/>
        <v>-500000</v>
      </c>
      <c r="I13" s="113" t="s">
        <v>687</v>
      </c>
    </row>
    <row r="14" spans="2:9" ht="33.75" customHeight="1">
      <c r="B14" s="456"/>
      <c r="C14" s="456"/>
      <c r="D14" s="425"/>
      <c r="E14" s="31" t="s">
        <v>30</v>
      </c>
      <c r="F14" s="164">
        <v>2000000</v>
      </c>
      <c r="G14" s="65">
        <v>1672000</v>
      </c>
      <c r="H14" s="65">
        <f t="shared" si="0"/>
        <v>-328000</v>
      </c>
      <c r="I14" s="113" t="s">
        <v>570</v>
      </c>
    </row>
    <row r="15" spans="2:9" ht="34.5" customHeight="1">
      <c r="B15" s="456"/>
      <c r="C15" s="456"/>
      <c r="D15" s="426"/>
      <c r="E15" s="31" t="s">
        <v>31</v>
      </c>
      <c r="F15" s="349">
        <v>800000</v>
      </c>
      <c r="G15" s="348">
        <v>605000</v>
      </c>
      <c r="H15" s="65">
        <f t="shared" si="0"/>
        <v>-195000</v>
      </c>
      <c r="I15" s="113" t="s">
        <v>571</v>
      </c>
    </row>
    <row r="16" spans="2:9" ht="39" customHeight="1">
      <c r="B16" s="456"/>
      <c r="C16" s="456"/>
      <c r="D16" s="31" t="s">
        <v>32</v>
      </c>
      <c r="E16" s="35" t="s">
        <v>349</v>
      </c>
      <c r="F16" s="164">
        <v>500000</v>
      </c>
      <c r="G16" s="164">
        <v>873760</v>
      </c>
      <c r="H16" s="65">
        <f t="shared" si="0"/>
        <v>373760</v>
      </c>
      <c r="I16" s="113" t="s">
        <v>689</v>
      </c>
    </row>
    <row r="17" spans="2:9" ht="39" customHeight="1">
      <c r="B17" s="456"/>
      <c r="C17" s="453"/>
      <c r="D17" s="128" t="s">
        <v>35</v>
      </c>
      <c r="E17" s="31" t="s">
        <v>350</v>
      </c>
      <c r="F17" s="65">
        <v>100000</v>
      </c>
      <c r="G17" s="294" t="s">
        <v>614</v>
      </c>
      <c r="H17" s="65">
        <f t="shared" si="0"/>
        <v>-100000</v>
      </c>
      <c r="I17" s="113" t="s">
        <v>503</v>
      </c>
    </row>
    <row r="18" spans="2:9" ht="33.75" customHeight="1">
      <c r="B18" s="456"/>
      <c r="C18" s="477" t="s">
        <v>34</v>
      </c>
      <c r="D18" s="35" t="s">
        <v>351</v>
      </c>
      <c r="E18" s="35" t="str">
        <f>D18</f>
        <v>기관운영비</v>
      </c>
      <c r="F18" s="65">
        <v>2000000</v>
      </c>
      <c r="G18" s="164">
        <v>1220310</v>
      </c>
      <c r="H18" s="65">
        <f t="shared" si="0"/>
        <v>-779690</v>
      </c>
      <c r="I18" s="113" t="s">
        <v>532</v>
      </c>
    </row>
    <row r="19" spans="2:9" ht="33.75" customHeight="1">
      <c r="B19" s="456"/>
      <c r="C19" s="478"/>
      <c r="D19" s="281" t="s">
        <v>352</v>
      </c>
      <c r="E19" s="35" t="s">
        <v>352</v>
      </c>
      <c r="F19" s="65">
        <v>3000000</v>
      </c>
      <c r="G19" s="164">
        <v>2507140</v>
      </c>
      <c r="H19" s="65">
        <f t="shared" si="0"/>
        <v>-492860</v>
      </c>
      <c r="I19" s="113" t="s">
        <v>504</v>
      </c>
    </row>
    <row r="20" spans="2:9" ht="52.5" customHeight="1">
      <c r="B20" s="456"/>
      <c r="C20" s="478"/>
      <c r="D20" s="31" t="s">
        <v>36</v>
      </c>
      <c r="E20" s="35" t="s">
        <v>353</v>
      </c>
      <c r="F20" s="65">
        <v>1000000</v>
      </c>
      <c r="G20" s="164">
        <v>954840</v>
      </c>
      <c r="H20" s="65">
        <f t="shared" si="0"/>
        <v>-45160</v>
      </c>
      <c r="I20" s="113" t="s">
        <v>533</v>
      </c>
    </row>
    <row r="21" spans="2:9" ht="41.25" customHeight="1">
      <c r="B21" s="453"/>
      <c r="C21" s="479"/>
      <c r="D21" s="31" t="s">
        <v>37</v>
      </c>
      <c r="E21" s="31" t="s">
        <v>354</v>
      </c>
      <c r="F21" s="65">
        <v>0</v>
      </c>
      <c r="G21" s="295" t="s">
        <v>614</v>
      </c>
      <c r="H21" s="65">
        <f t="shared" si="0"/>
        <v>0</v>
      </c>
      <c r="I21" s="113" t="s">
        <v>688</v>
      </c>
    </row>
    <row r="22" spans="2:9" ht="25.5" customHeight="1">
      <c r="B22" s="24" t="s">
        <v>38</v>
      </c>
      <c r="C22" s="24" t="s">
        <v>38</v>
      </c>
      <c r="D22" s="31" t="s">
        <v>38</v>
      </c>
      <c r="E22" s="7"/>
      <c r="F22" s="65">
        <v>1000000</v>
      </c>
      <c r="G22" s="342">
        <v>0</v>
      </c>
      <c r="H22" s="65">
        <f t="shared" si="0"/>
        <v>-1000000</v>
      </c>
      <c r="I22" s="10" t="s">
        <v>572</v>
      </c>
    </row>
    <row r="23" spans="2:9" ht="25.5" customHeight="1">
      <c r="B23" s="418" t="s">
        <v>236</v>
      </c>
      <c r="C23" s="419"/>
      <c r="D23" s="419"/>
      <c r="E23" s="420"/>
      <c r="F23" s="77">
        <f>SUM(F6:F22)</f>
        <v>25700000</v>
      </c>
      <c r="G23" s="77">
        <f>SUM(G5:G22)</f>
        <v>21127520</v>
      </c>
      <c r="H23" s="77">
        <f>SUM(H6:H22)</f>
        <v>-4572480</v>
      </c>
      <c r="I23" s="63"/>
    </row>
    <row r="24" spans="2:9">
      <c r="C24" s="165"/>
      <c r="E24" s="156"/>
      <c r="F24" s="156"/>
      <c r="G24" s="189"/>
      <c r="H24" s="11"/>
    </row>
    <row r="25" spans="2:9" hidden="1">
      <c r="B25" s="474" t="s">
        <v>363</v>
      </c>
      <c r="C25" s="475"/>
      <c r="D25" s="476"/>
      <c r="E25" s="1" t="s">
        <v>364</v>
      </c>
      <c r="F25" s="214">
        <v>5000000</v>
      </c>
      <c r="G25" s="214"/>
      <c r="H25" s="1"/>
      <c r="I25" s="215" t="s">
        <v>366</v>
      </c>
    </row>
    <row r="26" spans="2:9" hidden="1">
      <c r="B26" s="218"/>
      <c r="C26" s="23"/>
      <c r="E26" s="219" t="s">
        <v>365</v>
      </c>
      <c r="F26" s="214">
        <v>72391040</v>
      </c>
      <c r="G26" s="214">
        <f>F26</f>
        <v>72391040</v>
      </c>
      <c r="H26" s="1"/>
      <c r="I26" s="216" t="s">
        <v>367</v>
      </c>
    </row>
    <row r="27" spans="2:9" ht="25.5" hidden="1" customHeight="1">
      <c r="B27" s="418" t="s">
        <v>368</v>
      </c>
      <c r="C27" s="419"/>
      <c r="D27" s="419"/>
      <c r="E27" s="420"/>
      <c r="F27" s="217">
        <f>F23+F25+F26</f>
        <v>103091040</v>
      </c>
      <c r="G27" s="217">
        <f>G23+G26</f>
        <v>93518560</v>
      </c>
      <c r="H27" s="1"/>
      <c r="I27" s="1"/>
    </row>
    <row r="30" spans="2:9">
      <c r="I30" s="3"/>
    </row>
  </sheetData>
  <mergeCells count="9">
    <mergeCell ref="B27:E27"/>
    <mergeCell ref="B25:D25"/>
    <mergeCell ref="C7:C8"/>
    <mergeCell ref="B5:B6"/>
    <mergeCell ref="C9:C17"/>
    <mergeCell ref="D10:D15"/>
    <mergeCell ref="C18:C21"/>
    <mergeCell ref="B7:B21"/>
    <mergeCell ref="B23:E23"/>
  </mergeCells>
  <phoneticPr fontId="1" type="noConversion"/>
  <printOptions horizontalCentered="1"/>
  <pageMargins left="0.23622047244094491" right="0.23622047244094491" top="0.74803149606299213" bottom="0.39370078740157483" header="0.31496062992125984" footer="0"/>
  <pageSetup paperSize="9" scale="83" orientation="portrait" horizontalDpi="4294967293" r:id="rId1"/>
  <headerFooter>
    <oddFooter>&amp;C10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topLeftCell="A5" workbookViewId="0">
      <selection activeCell="G9" sqref="G9"/>
    </sheetView>
  </sheetViews>
  <sheetFormatPr defaultRowHeight="16.5"/>
  <cols>
    <col min="1" max="1" width="2.75" customWidth="1"/>
    <col min="2" max="2" width="11.375" customWidth="1"/>
    <col min="3" max="3" width="18.125" style="23" customWidth="1"/>
    <col min="4" max="4" width="13.625" customWidth="1"/>
    <col min="5" max="5" width="13.75" customWidth="1"/>
    <col min="6" max="6" width="13.625" customWidth="1"/>
    <col min="7" max="7" width="18.5" customWidth="1"/>
    <col min="8" max="8" width="17.125" customWidth="1"/>
  </cols>
  <sheetData>
    <row r="1" spans="2:8" ht="38.25" customHeight="1"/>
    <row r="2" spans="2:8" ht="48" customHeight="1">
      <c r="B2" s="30" t="s">
        <v>164</v>
      </c>
      <c r="C2" s="367"/>
      <c r="D2" s="30"/>
    </row>
    <row r="3" spans="2:8" ht="28.5" customHeight="1">
      <c r="B3" s="401" t="s">
        <v>626</v>
      </c>
      <c r="C3" s="401"/>
      <c r="D3" s="401"/>
      <c r="E3" s="401"/>
    </row>
    <row r="5" spans="2:8">
      <c r="F5" s="174"/>
    </row>
    <row r="6" spans="2:8" ht="41.25" customHeight="1">
      <c r="B6" s="56" t="s">
        <v>320</v>
      </c>
      <c r="C6" s="56" t="s">
        <v>321</v>
      </c>
      <c r="D6" s="56" t="s">
        <v>389</v>
      </c>
      <c r="E6" s="56" t="s">
        <v>322</v>
      </c>
      <c r="F6" s="56" t="s">
        <v>323</v>
      </c>
      <c r="G6" s="56" t="s">
        <v>324</v>
      </c>
      <c r="H6" s="56" t="s">
        <v>538</v>
      </c>
    </row>
    <row r="7" spans="2:8" ht="98.25" customHeight="1">
      <c r="B7" s="471" t="s">
        <v>690</v>
      </c>
      <c r="C7" s="71" t="s">
        <v>758</v>
      </c>
      <c r="D7" s="353">
        <v>5200000</v>
      </c>
      <c r="E7" s="353">
        <v>6411750</v>
      </c>
      <c r="F7" s="354">
        <f>E7-D7</f>
        <v>1211750</v>
      </c>
      <c r="G7" s="296" t="s">
        <v>750</v>
      </c>
      <c r="H7" s="296" t="s">
        <v>691</v>
      </c>
    </row>
    <row r="8" spans="2:8" ht="98.25" customHeight="1">
      <c r="B8" s="473"/>
      <c r="C8" s="221" t="s">
        <v>692</v>
      </c>
      <c r="D8" s="313">
        <v>9000000</v>
      </c>
      <c r="E8" s="313">
        <v>10525150</v>
      </c>
      <c r="F8" s="354">
        <f t="shared" ref="F8:F10" si="0">E8-D8</f>
        <v>1525150</v>
      </c>
      <c r="G8" s="366" t="s">
        <v>774</v>
      </c>
      <c r="H8" s="296" t="s">
        <v>693</v>
      </c>
    </row>
    <row r="9" spans="2:8" ht="98.25" customHeight="1">
      <c r="B9" s="2" t="s">
        <v>694</v>
      </c>
      <c r="C9" s="221" t="s">
        <v>695</v>
      </c>
      <c r="D9" s="313">
        <v>1200000</v>
      </c>
      <c r="E9" s="313">
        <v>1500180</v>
      </c>
      <c r="F9" s="354">
        <f t="shared" si="0"/>
        <v>300180</v>
      </c>
      <c r="G9" s="296" t="s">
        <v>756</v>
      </c>
      <c r="H9" s="296" t="s">
        <v>696</v>
      </c>
    </row>
    <row r="10" spans="2:8" ht="98.25" customHeight="1">
      <c r="B10" s="2" t="s">
        <v>697</v>
      </c>
      <c r="C10" s="221" t="s">
        <v>759</v>
      </c>
      <c r="D10" s="313">
        <v>500000</v>
      </c>
      <c r="E10" s="313">
        <v>873760</v>
      </c>
      <c r="F10" s="354">
        <f t="shared" si="0"/>
        <v>373760</v>
      </c>
      <c r="G10" s="296" t="s">
        <v>757</v>
      </c>
      <c r="H10" s="296" t="s">
        <v>698</v>
      </c>
    </row>
    <row r="11" spans="2:8" ht="24.75" hidden="1" customHeight="1">
      <c r="B11" s="355"/>
      <c r="C11" s="368"/>
      <c r="D11" s="356"/>
      <c r="E11" s="356"/>
      <c r="F11" s="357"/>
      <c r="G11" s="358"/>
      <c r="H11" s="358"/>
    </row>
    <row r="12" spans="2:8">
      <c r="C12" s="177"/>
      <c r="G12" s="165"/>
    </row>
    <row r="13" spans="2:8">
      <c r="B13" s="480" t="s">
        <v>609</v>
      </c>
      <c r="C13" s="480"/>
      <c r="D13" s="480"/>
      <c r="E13" s="480"/>
      <c r="F13" s="480"/>
      <c r="G13" s="480"/>
      <c r="H13" s="480"/>
    </row>
    <row r="14" spans="2:8">
      <c r="C14" s="177"/>
      <c r="G14" s="165"/>
    </row>
    <row r="15" spans="2:8">
      <c r="G15" s="165"/>
    </row>
    <row r="17" spans="3:7">
      <c r="C17" s="369"/>
      <c r="G17" s="165"/>
    </row>
  </sheetData>
  <mergeCells count="3">
    <mergeCell ref="B3:E3"/>
    <mergeCell ref="B13:H13"/>
    <mergeCell ref="B7:B8"/>
  </mergeCells>
  <phoneticPr fontId="1" type="noConversion"/>
  <printOptions horizontalCentered="1"/>
  <pageMargins left="0.23622047244094491" right="0.11811023622047245" top="0.74803149606299213" bottom="0.19685039370078741" header="0.31496062992125984" footer="0.31496062992125984"/>
  <pageSetup paperSize="9" scale="87" orientation="portrait" horizontalDpi="4294967293" r:id="rId1"/>
  <headerFooter>
    <oddFooter>&amp;C11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3" sqref="A3:B3"/>
    </sheetView>
  </sheetViews>
  <sheetFormatPr defaultRowHeight="16.5"/>
  <cols>
    <col min="1" max="1" width="9.5" customWidth="1"/>
    <col min="2" max="6" width="15" customWidth="1"/>
    <col min="7" max="7" width="16.625" customWidth="1"/>
  </cols>
  <sheetData>
    <row r="1" spans="1:7" ht="38.25" customHeight="1"/>
    <row r="2" spans="1:7" ht="31.5" customHeight="1">
      <c r="A2" s="30" t="s">
        <v>165</v>
      </c>
      <c r="B2" s="30"/>
    </row>
    <row r="3" spans="1:7" ht="29.25" customHeight="1">
      <c r="A3" s="481" t="s">
        <v>627</v>
      </c>
      <c r="B3" s="481"/>
    </row>
    <row r="4" spans="1:7" ht="29.25" customHeight="1">
      <c r="F4" s="482"/>
      <c r="G4" s="482"/>
    </row>
    <row r="5" spans="1:7" ht="41.25" customHeight="1">
      <c r="A5" s="56" t="s">
        <v>320</v>
      </c>
      <c r="B5" s="56" t="s">
        <v>321</v>
      </c>
      <c r="C5" s="56" t="s">
        <v>610</v>
      </c>
      <c r="D5" s="56" t="s">
        <v>611</v>
      </c>
      <c r="E5" s="56" t="s">
        <v>612</v>
      </c>
      <c r="F5" s="56" t="s">
        <v>324</v>
      </c>
      <c r="G5" s="56" t="s">
        <v>538</v>
      </c>
    </row>
    <row r="6" spans="1:7" ht="52.5" customHeight="1">
      <c r="A6" s="326"/>
      <c r="B6" s="127"/>
      <c r="C6" s="127" t="s">
        <v>593</v>
      </c>
      <c r="D6" s="127" t="s">
        <v>594</v>
      </c>
      <c r="E6" s="127" t="s">
        <v>613</v>
      </c>
      <c r="F6" s="127"/>
      <c r="G6" s="127"/>
    </row>
    <row r="7" spans="1:7" ht="71.25" customHeight="1">
      <c r="A7" s="71"/>
      <c r="B7" s="71"/>
      <c r="C7" s="236"/>
      <c r="D7" s="236"/>
      <c r="E7" s="236"/>
      <c r="F7" s="296"/>
      <c r="G7" s="314"/>
    </row>
    <row r="8" spans="1:7">
      <c r="B8" s="174"/>
      <c r="F8" s="165"/>
    </row>
    <row r="9" spans="1:7">
      <c r="B9" s="174"/>
    </row>
    <row r="10" spans="1:7">
      <c r="B10" s="174"/>
      <c r="F10" s="165"/>
    </row>
    <row r="11" spans="1:7">
      <c r="F11" s="165"/>
    </row>
    <row r="13" spans="1:7">
      <c r="B13" s="165"/>
      <c r="F13" s="165"/>
    </row>
  </sheetData>
  <mergeCells count="2">
    <mergeCell ref="A3:B3"/>
    <mergeCell ref="F4:G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horizontalDpi="4294967293" r:id="rId1"/>
  <headerFooter>
    <oddFooter>&amp;C12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opLeftCell="A2" workbookViewId="0">
      <selection activeCell="H23" sqref="H23"/>
    </sheetView>
  </sheetViews>
  <sheetFormatPr defaultRowHeight="16.5"/>
  <cols>
    <col min="1" max="1" width="2.75" customWidth="1"/>
    <col min="2" max="2" width="11.125" customWidth="1"/>
    <col min="3" max="4" width="10" customWidth="1"/>
    <col min="5" max="5" width="13.75" customWidth="1"/>
    <col min="6" max="7" width="15.5" customWidth="1"/>
    <col min="8" max="8" width="17.5" customWidth="1"/>
    <col min="10" max="10" width="12.125" bestFit="1" customWidth="1"/>
    <col min="12" max="12" width="9.875" bestFit="1" customWidth="1"/>
    <col min="13" max="13" width="11" bestFit="1" customWidth="1"/>
  </cols>
  <sheetData>
    <row r="1" spans="2:13" ht="12.75" customHeight="1"/>
    <row r="2" spans="2:13" ht="27.75" customHeight="1">
      <c r="B2" s="30" t="s">
        <v>166</v>
      </c>
      <c r="C2" s="30"/>
      <c r="D2" s="30"/>
    </row>
    <row r="3" spans="2:13" ht="18" customHeight="1">
      <c r="B3" s="401" t="s">
        <v>628</v>
      </c>
      <c r="C3" s="401"/>
      <c r="D3" s="401"/>
    </row>
    <row r="4" spans="2:13" ht="17.25" customHeight="1">
      <c r="H4" s="53" t="s">
        <v>175</v>
      </c>
    </row>
    <row r="5" spans="2:13" ht="33.75" customHeight="1">
      <c r="B5" s="68" t="s">
        <v>100</v>
      </c>
      <c r="C5" s="68" t="s">
        <v>101</v>
      </c>
      <c r="D5" s="68" t="s">
        <v>102</v>
      </c>
      <c r="E5" s="68" t="s">
        <v>103</v>
      </c>
      <c r="F5" s="68" t="s">
        <v>573</v>
      </c>
      <c r="G5" s="68" t="s">
        <v>636</v>
      </c>
      <c r="H5" s="68" t="s">
        <v>104</v>
      </c>
    </row>
    <row r="6" spans="2:13" ht="21" customHeight="1">
      <c r="B6" s="265" t="s">
        <v>167</v>
      </c>
      <c r="C6" s="267"/>
      <c r="D6" s="267"/>
      <c r="E6" s="267"/>
      <c r="F6" s="269"/>
      <c r="G6" s="271"/>
      <c r="H6" s="272"/>
    </row>
    <row r="7" spans="2:13" ht="32.1" customHeight="1">
      <c r="B7" s="161" t="s">
        <v>105</v>
      </c>
      <c r="C7" s="35" t="s">
        <v>106</v>
      </c>
      <c r="D7" s="31" t="s">
        <v>107</v>
      </c>
      <c r="E7" s="7" t="s">
        <v>675</v>
      </c>
      <c r="F7" s="75">
        <v>100000000</v>
      </c>
      <c r="G7" s="75">
        <v>100000000</v>
      </c>
      <c r="H7" s="33" t="s">
        <v>699</v>
      </c>
    </row>
    <row r="8" spans="2:13" ht="27" customHeight="1">
      <c r="B8" s="119" t="s">
        <v>108</v>
      </c>
      <c r="C8" s="119" t="s">
        <v>574</v>
      </c>
      <c r="D8" s="119"/>
      <c r="E8" s="120"/>
      <c r="F8" s="123">
        <f>F7</f>
        <v>100000000</v>
      </c>
      <c r="G8" s="264">
        <f>SUM(G7:G7)</f>
        <v>100000000</v>
      </c>
      <c r="H8" s="121" t="s">
        <v>105</v>
      </c>
    </row>
    <row r="9" spans="2:13" ht="27" customHeight="1">
      <c r="B9" s="483" t="s">
        <v>233</v>
      </c>
      <c r="C9" s="31" t="s">
        <v>110</v>
      </c>
      <c r="D9" s="31" t="s">
        <v>48</v>
      </c>
      <c r="E9" s="7" t="s">
        <v>40</v>
      </c>
      <c r="F9" s="75">
        <v>5126703</v>
      </c>
      <c r="G9" s="75">
        <v>532193</v>
      </c>
      <c r="H9" s="34" t="s">
        <v>114</v>
      </c>
    </row>
    <row r="10" spans="2:13" ht="27" customHeight="1">
      <c r="B10" s="484"/>
      <c r="C10" s="173" t="s">
        <v>117</v>
      </c>
      <c r="D10" s="31" t="s">
        <v>65</v>
      </c>
      <c r="E10" s="7" t="s">
        <v>118</v>
      </c>
      <c r="F10" s="192">
        <v>2537877</v>
      </c>
      <c r="G10" s="192">
        <v>96791</v>
      </c>
      <c r="H10" s="34" t="s">
        <v>114</v>
      </c>
      <c r="J10" s="3"/>
    </row>
    <row r="11" spans="2:13" ht="27" customHeight="1">
      <c r="B11" s="484"/>
      <c r="C11" s="173" t="s">
        <v>119</v>
      </c>
      <c r="D11" s="31" t="s">
        <v>66</v>
      </c>
      <c r="E11" s="7" t="s">
        <v>120</v>
      </c>
      <c r="F11" s="75">
        <v>4360421</v>
      </c>
      <c r="G11" s="75">
        <v>7234189</v>
      </c>
      <c r="H11" s="34" t="s">
        <v>114</v>
      </c>
    </row>
    <row r="12" spans="2:13" ht="27" customHeight="1">
      <c r="B12" s="485"/>
      <c r="C12" s="173" t="s">
        <v>115</v>
      </c>
      <c r="D12" s="31" t="s">
        <v>64</v>
      </c>
      <c r="E12" s="7" t="s">
        <v>116</v>
      </c>
      <c r="F12" s="192">
        <v>3679508</v>
      </c>
      <c r="G12" s="192">
        <v>1541368</v>
      </c>
      <c r="H12" s="34" t="s">
        <v>114</v>
      </c>
    </row>
    <row r="13" spans="2:13" ht="27" customHeight="1">
      <c r="B13" s="119" t="s">
        <v>108</v>
      </c>
      <c r="C13" s="178" t="s">
        <v>121</v>
      </c>
      <c r="D13" s="119"/>
      <c r="E13" s="120"/>
      <c r="F13" s="123">
        <f>SUM(F9:F12)</f>
        <v>15704509</v>
      </c>
      <c r="G13" s="123">
        <f>SUM(G9:G12)</f>
        <v>9404541</v>
      </c>
      <c r="H13" s="121" t="s">
        <v>233</v>
      </c>
    </row>
    <row r="14" spans="2:13" ht="27" customHeight="1">
      <c r="B14" s="483" t="s">
        <v>74</v>
      </c>
      <c r="C14" s="173" t="s">
        <v>110</v>
      </c>
      <c r="D14" s="31" t="s">
        <v>48</v>
      </c>
      <c r="E14" s="7" t="s">
        <v>89</v>
      </c>
      <c r="F14" s="192">
        <v>18245890</v>
      </c>
      <c r="G14" s="192">
        <v>9067474</v>
      </c>
      <c r="H14" s="34" t="s">
        <v>111</v>
      </c>
    </row>
    <row r="15" spans="2:13" ht="27" customHeight="1">
      <c r="B15" s="485"/>
      <c r="C15" s="31" t="s">
        <v>110</v>
      </c>
      <c r="D15" s="31" t="s">
        <v>48</v>
      </c>
      <c r="E15" s="7" t="s">
        <v>88</v>
      </c>
      <c r="F15" s="192">
        <v>3992120</v>
      </c>
      <c r="G15" s="192">
        <v>16689367</v>
      </c>
      <c r="H15" s="34" t="s">
        <v>112</v>
      </c>
      <c r="L15" s="3"/>
      <c r="M15" s="3"/>
    </row>
    <row r="16" spans="2:13" ht="27" customHeight="1">
      <c r="B16" s="119" t="s">
        <v>108</v>
      </c>
      <c r="C16" s="178" t="s">
        <v>109</v>
      </c>
      <c r="D16" s="119"/>
      <c r="E16" s="120"/>
      <c r="F16" s="123">
        <f>SUM(F14:F15)</f>
        <v>22238010</v>
      </c>
      <c r="G16" s="123">
        <f>SUM(G14:G15)</f>
        <v>25756841</v>
      </c>
      <c r="H16" s="121" t="s">
        <v>113</v>
      </c>
    </row>
    <row r="17" spans="1:11" ht="27" customHeight="1">
      <c r="B17" s="119" t="s">
        <v>453</v>
      </c>
      <c r="C17" s="178" t="s">
        <v>704</v>
      </c>
      <c r="D17" s="119"/>
      <c r="E17" s="120"/>
      <c r="F17" s="123">
        <f>SUM(F8,F13,F16)</f>
        <v>137942519</v>
      </c>
      <c r="G17" s="123">
        <f>SUM(G8,G13,G16)</f>
        <v>135161382</v>
      </c>
      <c r="H17" s="122" t="s">
        <v>258</v>
      </c>
      <c r="J17" s="3"/>
    </row>
    <row r="18" spans="1:11" ht="21" customHeight="1">
      <c r="B18" s="265" t="s">
        <v>168</v>
      </c>
      <c r="C18" s="266"/>
      <c r="D18" s="265"/>
      <c r="E18" s="267"/>
      <c r="F18" s="268"/>
      <c r="G18" s="269"/>
      <c r="H18" s="270"/>
    </row>
    <row r="19" spans="1:11" ht="27" customHeight="1">
      <c r="B19" s="31" t="s">
        <v>122</v>
      </c>
      <c r="C19" s="31" t="s">
        <v>110</v>
      </c>
      <c r="D19" s="31" t="s">
        <v>107</v>
      </c>
      <c r="E19" s="7" t="s">
        <v>123</v>
      </c>
      <c r="F19" s="75">
        <v>0</v>
      </c>
      <c r="G19" s="192">
        <v>0</v>
      </c>
      <c r="H19" s="33" t="s">
        <v>460</v>
      </c>
    </row>
    <row r="20" spans="1:11" ht="27" customHeight="1">
      <c r="B20" s="35" t="s">
        <v>124</v>
      </c>
      <c r="C20" s="173" t="s">
        <v>110</v>
      </c>
      <c r="D20" s="31" t="s">
        <v>107</v>
      </c>
      <c r="E20" s="7" t="s">
        <v>125</v>
      </c>
      <c r="F20" s="75">
        <v>0</v>
      </c>
      <c r="G20" s="192">
        <v>0</v>
      </c>
      <c r="H20" s="278" t="s">
        <v>461</v>
      </c>
    </row>
    <row r="21" spans="1:11" ht="27" customHeight="1">
      <c r="B21" s="31" t="s">
        <v>333</v>
      </c>
      <c r="C21" s="31" t="s">
        <v>110</v>
      </c>
      <c r="D21" s="31" t="s">
        <v>107</v>
      </c>
      <c r="E21" s="7" t="s">
        <v>126</v>
      </c>
      <c r="F21" s="75">
        <v>0</v>
      </c>
      <c r="G21" s="75">
        <v>0</v>
      </c>
      <c r="H21" s="278" t="s">
        <v>461</v>
      </c>
    </row>
    <row r="22" spans="1:11" ht="27" customHeight="1">
      <c r="B22" s="35" t="s">
        <v>128</v>
      </c>
      <c r="C22" s="31" t="s">
        <v>127</v>
      </c>
      <c r="D22" s="31" t="s">
        <v>107</v>
      </c>
      <c r="E22" s="7" t="s">
        <v>293</v>
      </c>
      <c r="F22" s="75">
        <v>0</v>
      </c>
      <c r="G22" s="75">
        <v>0</v>
      </c>
      <c r="H22" s="33" t="s">
        <v>761</v>
      </c>
    </row>
    <row r="23" spans="1:11" ht="27" customHeight="1">
      <c r="B23" s="119" t="s">
        <v>454</v>
      </c>
      <c r="C23" s="119" t="s">
        <v>477</v>
      </c>
      <c r="D23" s="119"/>
      <c r="E23" s="120"/>
      <c r="F23" s="123">
        <v>0</v>
      </c>
      <c r="G23" s="123">
        <f>SUM(G19:G22)</f>
        <v>0</v>
      </c>
      <c r="H23" s="121"/>
      <c r="K23" s="3"/>
    </row>
    <row r="24" spans="1:11" ht="27" customHeight="1">
      <c r="B24" s="119" t="s">
        <v>458</v>
      </c>
      <c r="C24" s="119" t="s">
        <v>760</v>
      </c>
      <c r="D24" s="120"/>
      <c r="E24" s="120"/>
      <c r="F24" s="123">
        <f>F17+F23</f>
        <v>137942519</v>
      </c>
      <c r="G24" s="123">
        <f>G17+G23</f>
        <v>135161382</v>
      </c>
      <c r="H24" s="122" t="s">
        <v>459</v>
      </c>
    </row>
    <row r="25" spans="1:11" ht="24" customHeight="1">
      <c r="B25" s="486" t="s">
        <v>656</v>
      </c>
      <c r="C25" s="486"/>
      <c r="D25" s="486"/>
      <c r="E25" s="486"/>
      <c r="F25" s="486"/>
      <c r="G25" s="486"/>
      <c r="H25" s="486"/>
    </row>
    <row r="26" spans="1:11">
      <c r="B26" s="12"/>
    </row>
    <row r="27" spans="1:11" ht="20.25">
      <c r="A27" s="13"/>
      <c r="B27" s="82"/>
      <c r="C27" s="82"/>
      <c r="D27" s="82"/>
      <c r="F27" s="83"/>
      <c r="G27" s="83"/>
      <c r="H27" s="83"/>
    </row>
    <row r="28" spans="1:11">
      <c r="B28" s="83"/>
      <c r="C28" s="83"/>
      <c r="D28" s="83"/>
      <c r="F28" s="83"/>
      <c r="G28" s="83"/>
      <c r="H28" s="83"/>
    </row>
    <row r="29" spans="1:11">
      <c r="B29" s="83"/>
      <c r="C29" s="83"/>
      <c r="D29" s="83"/>
      <c r="E29" s="83"/>
      <c r="F29" s="83"/>
      <c r="G29" s="83"/>
      <c r="H29" s="84"/>
    </row>
    <row r="30" spans="1:11" ht="27.75" customHeight="1">
      <c r="B30" s="85"/>
      <c r="C30" s="85"/>
      <c r="D30" s="85"/>
      <c r="E30" s="85"/>
      <c r="F30" s="85"/>
      <c r="G30" s="85"/>
      <c r="H30" s="85"/>
    </row>
    <row r="31" spans="1:11" ht="27.75" customHeight="1">
      <c r="B31" s="86"/>
      <c r="C31" s="87"/>
      <c r="D31" s="87"/>
      <c r="E31" s="87"/>
      <c r="F31" s="88"/>
      <c r="G31" s="88"/>
      <c r="H31" s="89"/>
    </row>
    <row r="32" spans="1:11" ht="27.75" customHeight="1">
      <c r="B32" s="86"/>
      <c r="C32" s="90"/>
      <c r="D32" s="86"/>
      <c r="E32" s="87"/>
      <c r="F32" s="88"/>
      <c r="G32" s="88"/>
      <c r="H32" s="91"/>
    </row>
    <row r="33" spans="2:8" ht="27.75" customHeight="1">
      <c r="B33" s="86"/>
      <c r="C33" s="90"/>
      <c r="D33" s="86"/>
      <c r="E33" s="87"/>
      <c r="F33" s="88"/>
      <c r="G33" s="88"/>
      <c r="H33" s="91"/>
    </row>
    <row r="34" spans="2:8" ht="27.75" customHeight="1">
      <c r="B34" s="85"/>
      <c r="C34" s="85"/>
      <c r="D34" s="85"/>
      <c r="E34" s="92"/>
      <c r="F34" s="93"/>
      <c r="G34" s="93"/>
      <c r="H34" s="94"/>
    </row>
    <row r="35" spans="2:8" ht="27.75" customHeight="1">
      <c r="B35" s="86"/>
      <c r="C35" s="86"/>
      <c r="D35" s="86"/>
      <c r="E35" s="87"/>
      <c r="F35" s="88"/>
      <c r="G35" s="88"/>
      <c r="H35" s="95"/>
    </row>
    <row r="36" spans="2:8" ht="27.75" customHeight="1">
      <c r="B36" s="86"/>
      <c r="C36" s="86"/>
      <c r="D36" s="86"/>
      <c r="E36" s="87"/>
      <c r="F36" s="88"/>
      <c r="G36" s="88"/>
      <c r="H36" s="95"/>
    </row>
    <row r="37" spans="2:8" ht="27.75" customHeight="1">
      <c r="B37" s="85"/>
      <c r="C37" s="85"/>
      <c r="D37" s="85"/>
      <c r="E37" s="92"/>
      <c r="F37" s="93"/>
      <c r="G37" s="93"/>
      <c r="H37" s="94"/>
    </row>
    <row r="38" spans="2:8" ht="27.75" customHeight="1">
      <c r="B38" s="86"/>
      <c r="C38" s="86"/>
      <c r="D38" s="86"/>
      <c r="E38" s="87"/>
      <c r="F38" s="88"/>
      <c r="G38" s="88"/>
      <c r="H38" s="95"/>
    </row>
    <row r="39" spans="2:8" ht="27.75" customHeight="1">
      <c r="B39" s="86"/>
      <c r="C39" s="86"/>
      <c r="D39" s="86"/>
      <c r="E39" s="87"/>
      <c r="F39" s="88"/>
      <c r="G39" s="88"/>
      <c r="H39" s="95"/>
    </row>
    <row r="40" spans="2:8" ht="27.75" customHeight="1">
      <c r="B40" s="86"/>
      <c r="C40" s="86"/>
      <c r="D40" s="86"/>
      <c r="E40" s="87"/>
      <c r="F40" s="88"/>
      <c r="G40" s="88"/>
      <c r="H40" s="95"/>
    </row>
    <row r="41" spans="2:8" ht="27.75" customHeight="1">
      <c r="B41" s="86"/>
      <c r="C41" s="86"/>
      <c r="D41" s="86"/>
      <c r="E41" s="87"/>
      <c r="F41" s="88"/>
      <c r="G41" s="88"/>
      <c r="H41" s="95"/>
    </row>
    <row r="42" spans="2:8" ht="27.75" customHeight="1">
      <c r="B42" s="85"/>
      <c r="C42" s="85"/>
      <c r="D42" s="85"/>
      <c r="E42" s="92"/>
      <c r="F42" s="93"/>
      <c r="G42" s="93"/>
      <c r="H42" s="94"/>
    </row>
    <row r="43" spans="2:8" ht="27.75" customHeight="1">
      <c r="B43" s="85"/>
      <c r="C43" s="85"/>
      <c r="D43" s="85"/>
      <c r="E43" s="92"/>
      <c r="F43" s="93"/>
      <c r="G43" s="93"/>
      <c r="H43" s="96"/>
    </row>
    <row r="44" spans="2:8" ht="27.75" customHeight="1">
      <c r="B44" s="86"/>
      <c r="C44" s="86"/>
      <c r="D44" s="86"/>
      <c r="E44" s="87"/>
      <c r="F44" s="88"/>
      <c r="G44" s="88"/>
      <c r="H44" s="95"/>
    </row>
    <row r="45" spans="2:8" ht="27.75" customHeight="1">
      <c r="B45" s="86"/>
      <c r="C45" s="86"/>
      <c r="D45" s="86"/>
      <c r="E45" s="87"/>
      <c r="F45" s="88"/>
      <c r="G45" s="88"/>
      <c r="H45" s="91"/>
    </row>
    <row r="46" spans="2:8" ht="27.75" customHeight="1">
      <c r="B46" s="86"/>
      <c r="C46" s="86"/>
      <c r="D46" s="86"/>
      <c r="E46" s="87"/>
      <c r="F46" s="88"/>
      <c r="G46" s="88"/>
      <c r="H46" s="91"/>
    </row>
    <row r="47" spans="2:8" ht="27.75" customHeight="1">
      <c r="B47" s="90"/>
      <c r="C47" s="86"/>
      <c r="D47" s="86"/>
      <c r="E47" s="87"/>
      <c r="F47" s="88"/>
      <c r="G47" s="88"/>
      <c r="H47" s="91"/>
    </row>
    <row r="48" spans="2:8" ht="27.75" customHeight="1">
      <c r="B48" s="86"/>
      <c r="C48" s="86"/>
      <c r="D48" s="86"/>
      <c r="E48" s="87"/>
      <c r="F48" s="88"/>
      <c r="G48" s="88"/>
      <c r="H48" s="91"/>
    </row>
    <row r="49" spans="2:8" ht="27.75" customHeight="1">
      <c r="B49" s="86"/>
      <c r="C49" s="86"/>
      <c r="D49" s="86"/>
      <c r="E49" s="87"/>
      <c r="F49" s="88"/>
      <c r="G49" s="88"/>
      <c r="H49" s="91"/>
    </row>
    <row r="50" spans="2:8" ht="27.75" customHeight="1">
      <c r="B50" s="90"/>
      <c r="C50" s="86"/>
      <c r="D50" s="86"/>
      <c r="E50" s="87"/>
      <c r="F50" s="88"/>
      <c r="G50" s="88"/>
      <c r="H50" s="91"/>
    </row>
    <row r="51" spans="2:8" ht="27.75" customHeight="1">
      <c r="B51" s="85"/>
      <c r="C51" s="85"/>
      <c r="D51" s="85"/>
      <c r="E51" s="92"/>
      <c r="F51" s="93"/>
      <c r="G51" s="93"/>
      <c r="H51" s="94"/>
    </row>
    <row r="52" spans="2:8" ht="27.75" customHeight="1">
      <c r="B52" s="85"/>
      <c r="C52" s="85"/>
      <c r="D52" s="92"/>
      <c r="E52" s="92"/>
      <c r="F52" s="93"/>
      <c r="G52" s="93"/>
      <c r="H52" s="96"/>
    </row>
    <row r="53" spans="2:8">
      <c r="B53" s="83"/>
      <c r="C53" s="83"/>
      <c r="D53" s="83"/>
      <c r="E53" s="83"/>
      <c r="F53" s="83"/>
      <c r="G53" s="83"/>
      <c r="H53" s="83"/>
    </row>
    <row r="54" spans="2:8">
      <c r="B54" s="97"/>
      <c r="C54" s="83"/>
      <c r="D54" s="83"/>
      <c r="E54" s="83"/>
      <c r="F54" s="83"/>
      <c r="G54" s="83"/>
      <c r="H54" s="83"/>
    </row>
  </sheetData>
  <mergeCells count="4">
    <mergeCell ref="B3:D3"/>
    <mergeCell ref="B9:B12"/>
    <mergeCell ref="B14:B15"/>
    <mergeCell ref="B25:H2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horizontalDpi="4294967293" r:id="rId1"/>
  <headerFooter>
    <oddFooter>&amp;C13</oddFooter>
  </headerFooter>
  <rowBreaks count="1" manualBreakCount="1">
    <brk id="2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G7" sqref="G7"/>
    </sheetView>
  </sheetViews>
  <sheetFormatPr defaultRowHeight="16.5"/>
  <cols>
    <col min="1" max="1" width="3.125" customWidth="1"/>
    <col min="2" max="2" width="15.5" customWidth="1"/>
    <col min="3" max="3" width="14.125" customWidth="1"/>
    <col min="4" max="5" width="17.125" customWidth="1"/>
    <col min="6" max="6" width="16.5" customWidth="1"/>
    <col min="7" max="7" width="23.75" customWidth="1"/>
  </cols>
  <sheetData>
    <row r="1" spans="2:7" ht="38.25" customHeight="1"/>
    <row r="2" spans="2:7" ht="39.75" customHeight="1">
      <c r="B2" s="387" t="s">
        <v>234</v>
      </c>
      <c r="C2" s="387"/>
      <c r="D2" s="387"/>
    </row>
    <row r="3" spans="2:7" ht="26.25" customHeight="1">
      <c r="B3" t="s">
        <v>629</v>
      </c>
    </row>
    <row r="4" spans="2:7" ht="27.75" customHeight="1">
      <c r="G4" s="53" t="s">
        <v>142</v>
      </c>
    </row>
    <row r="5" spans="2:7" ht="40.5" customHeight="1">
      <c r="B5" s="56" t="s">
        <v>42</v>
      </c>
      <c r="C5" s="56" t="s">
        <v>43</v>
      </c>
      <c r="D5" s="56" t="s">
        <v>44</v>
      </c>
      <c r="E5" s="56" t="s">
        <v>45</v>
      </c>
      <c r="F5" s="56" t="s">
        <v>46</v>
      </c>
      <c r="G5" s="56" t="s">
        <v>47</v>
      </c>
    </row>
    <row r="6" spans="2:7" ht="57" customHeight="1">
      <c r="B6" s="71" t="s">
        <v>315</v>
      </c>
      <c r="C6" s="24" t="s">
        <v>448</v>
      </c>
      <c r="D6" s="64">
        <v>100000000</v>
      </c>
      <c r="E6" s="64">
        <v>100000000</v>
      </c>
      <c r="F6" s="28" t="s">
        <v>448</v>
      </c>
      <c r="G6" s="36" t="s">
        <v>700</v>
      </c>
    </row>
    <row r="7" spans="2:7" ht="50.25" customHeight="1">
      <c r="B7" s="418" t="s">
        <v>316</v>
      </c>
      <c r="C7" s="420"/>
      <c r="D7" s="69">
        <f>SUM(D6:D6)</f>
        <v>100000000</v>
      </c>
      <c r="E7" s="69">
        <f>SUM(E6:E6)</f>
        <v>100000000</v>
      </c>
      <c r="F7" s="196"/>
      <c r="G7" s="58"/>
    </row>
    <row r="8" spans="2:7">
      <c r="C8" s="174"/>
      <c r="G8" s="165"/>
    </row>
    <row r="9" spans="2:7">
      <c r="C9" s="174"/>
      <c r="F9" s="174"/>
      <c r="G9" s="165"/>
    </row>
    <row r="10" spans="2:7">
      <c r="C10" s="174"/>
    </row>
    <row r="11" spans="2:7">
      <c r="C11" s="174"/>
      <c r="G11" s="165"/>
    </row>
    <row r="12" spans="2:7">
      <c r="C12" s="174"/>
      <c r="G12" s="165"/>
    </row>
    <row r="13" spans="2:7">
      <c r="G13" s="165"/>
    </row>
    <row r="14" spans="2:7">
      <c r="C14" s="174"/>
      <c r="G14" s="165"/>
    </row>
    <row r="15" spans="2:7">
      <c r="C15" s="174"/>
    </row>
    <row r="16" spans="2:7">
      <c r="C16" s="174"/>
      <c r="G16" s="165"/>
    </row>
    <row r="17" spans="3:7">
      <c r="G17" s="165"/>
    </row>
    <row r="19" spans="3:7">
      <c r="C19" s="165"/>
      <c r="G19" s="165"/>
    </row>
  </sheetData>
  <mergeCells count="2">
    <mergeCell ref="B2:D2"/>
    <mergeCell ref="B7:C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4294967293" r:id="rId1"/>
  <headerFooter>
    <oddFooter>&amp;C14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7"/>
  <sheetViews>
    <sheetView topLeftCell="A7" workbookViewId="0">
      <selection activeCell="M10" sqref="M10"/>
    </sheetView>
  </sheetViews>
  <sheetFormatPr defaultRowHeight="16.5"/>
  <cols>
    <col min="1" max="1" width="2.5" customWidth="1"/>
    <col min="2" max="2" width="10.625" customWidth="1"/>
    <col min="3" max="3" width="13" customWidth="1"/>
    <col min="4" max="6" width="10.625" customWidth="1"/>
    <col min="7" max="7" width="13.75" customWidth="1"/>
    <col min="8" max="8" width="19.625" customWidth="1"/>
    <col min="10" max="10" width="9.5" hidden="1" customWidth="1"/>
    <col min="11" max="11" width="11.875" hidden="1" customWidth="1"/>
    <col min="13" max="13" width="10.875" bestFit="1" customWidth="1"/>
    <col min="14" max="17" width="11.875" bestFit="1" customWidth="1"/>
  </cols>
  <sheetData>
    <row r="2" spans="2:14" ht="20.25">
      <c r="B2" s="30" t="s">
        <v>249</v>
      </c>
      <c r="C2" s="30"/>
      <c r="D2" s="30"/>
    </row>
    <row r="3" spans="2:14" ht="21.75" customHeight="1">
      <c r="B3" s="401" t="s">
        <v>630</v>
      </c>
      <c r="C3" s="401"/>
      <c r="D3" s="401"/>
      <c r="E3" s="401"/>
    </row>
    <row r="4" spans="2:14" ht="17.25">
      <c r="B4" s="253" t="s">
        <v>478</v>
      </c>
    </row>
    <row r="5" spans="2:14" ht="20.25" customHeight="1">
      <c r="F5" s="174"/>
      <c r="H5" s="53" t="s">
        <v>133</v>
      </c>
    </row>
    <row r="6" spans="2:14" ht="36" customHeight="1">
      <c r="B6" s="56" t="s">
        <v>50</v>
      </c>
      <c r="C6" s="56" t="s">
        <v>51</v>
      </c>
      <c r="D6" s="56" t="s">
        <v>52</v>
      </c>
      <c r="E6" s="56" t="s">
        <v>53</v>
      </c>
      <c r="F6" s="56" t="s">
        <v>54</v>
      </c>
      <c r="G6" s="56" t="s">
        <v>240</v>
      </c>
      <c r="H6" s="56" t="s">
        <v>55</v>
      </c>
      <c r="J6" s="487" t="s">
        <v>372</v>
      </c>
      <c r="K6" s="488"/>
    </row>
    <row r="7" spans="2:14" ht="30" customHeight="1">
      <c r="B7" s="24" t="s">
        <v>56</v>
      </c>
      <c r="C7" s="24" t="s">
        <v>41</v>
      </c>
      <c r="D7" s="24"/>
      <c r="E7" s="24"/>
      <c r="F7" s="1"/>
      <c r="G7" s="64">
        <v>15704509</v>
      </c>
      <c r="H7" s="15" t="s">
        <v>169</v>
      </c>
      <c r="J7" t="s">
        <v>370</v>
      </c>
      <c r="K7" s="136">
        <v>2087747</v>
      </c>
      <c r="M7" s="3"/>
    </row>
    <row r="8" spans="2:14" ht="30" hidden="1" customHeight="1">
      <c r="C8" s="24" t="s">
        <v>57</v>
      </c>
      <c r="D8" s="24"/>
      <c r="E8" s="24"/>
      <c r="F8" s="1"/>
      <c r="G8" s="190"/>
      <c r="H8" s="15" t="s">
        <v>169</v>
      </c>
      <c r="J8" t="s">
        <v>369</v>
      </c>
      <c r="K8" s="136">
        <v>17764771</v>
      </c>
    </row>
    <row r="9" spans="2:14" ht="40.5" customHeight="1">
      <c r="B9" s="471" t="s">
        <v>762</v>
      </c>
      <c r="C9" s="24" t="s">
        <v>41</v>
      </c>
      <c r="D9" s="24" t="s">
        <v>637</v>
      </c>
      <c r="E9" s="24" t="s">
        <v>701</v>
      </c>
      <c r="F9" s="360" t="s">
        <v>705</v>
      </c>
      <c r="G9" s="64">
        <v>28270000</v>
      </c>
      <c r="H9" s="370" t="s">
        <v>730</v>
      </c>
      <c r="J9" t="s">
        <v>371</v>
      </c>
      <c r="K9" s="136">
        <v>13506716</v>
      </c>
    </row>
    <row r="10" spans="2:14" ht="27" customHeight="1">
      <c r="B10" s="472"/>
      <c r="C10" s="176" t="s">
        <v>259</v>
      </c>
      <c r="D10" s="1"/>
      <c r="E10" s="1"/>
      <c r="F10" s="175"/>
      <c r="G10" s="190">
        <v>26032</v>
      </c>
      <c r="H10" s="7" t="s">
        <v>462</v>
      </c>
      <c r="J10" t="s">
        <v>373</v>
      </c>
      <c r="K10" s="140">
        <f>SUM(K7:K9)</f>
        <v>33359234</v>
      </c>
    </row>
    <row r="11" spans="2:14" ht="27" hidden="1" customHeight="1">
      <c r="B11" s="472"/>
      <c r="C11" s="237" t="s">
        <v>390</v>
      </c>
      <c r="D11" s="1"/>
      <c r="E11" s="1"/>
      <c r="F11" s="175"/>
      <c r="G11" s="190"/>
      <c r="H11" s="7" t="s">
        <v>429</v>
      </c>
      <c r="K11" s="140"/>
    </row>
    <row r="12" spans="2:14" ht="25.5" customHeight="1">
      <c r="B12" s="473"/>
      <c r="C12" s="288" t="s">
        <v>391</v>
      </c>
      <c r="D12" s="111"/>
      <c r="E12" s="111"/>
      <c r="F12" s="111"/>
      <c r="G12" s="123">
        <f>G9+G10</f>
        <v>28296032</v>
      </c>
      <c r="H12" s="7"/>
    </row>
    <row r="13" spans="2:14" ht="35.25" customHeight="1">
      <c r="B13" s="418" t="s">
        <v>311</v>
      </c>
      <c r="C13" s="490"/>
      <c r="D13" s="419"/>
      <c r="E13" s="419"/>
      <c r="F13" s="420"/>
      <c r="G13" s="195">
        <f>G7+G12</f>
        <v>44000541</v>
      </c>
      <c r="H13" s="7" t="s">
        <v>170</v>
      </c>
    </row>
    <row r="14" spans="2:14" ht="33" customHeight="1">
      <c r="C14" s="177"/>
      <c r="G14" s="165"/>
      <c r="N14" s="140"/>
    </row>
    <row r="15" spans="2:14" ht="35.25" customHeight="1">
      <c r="B15" s="253" t="s">
        <v>489</v>
      </c>
      <c r="C15" s="23"/>
      <c r="D15" s="489"/>
      <c r="E15" s="489"/>
      <c r="G15" s="165"/>
      <c r="H15" s="53" t="s">
        <v>480</v>
      </c>
    </row>
    <row r="16" spans="2:14" ht="28.5" customHeight="1">
      <c r="B16" s="67" t="s">
        <v>59</v>
      </c>
      <c r="C16" s="185" t="s">
        <v>60</v>
      </c>
      <c r="D16" s="418" t="s">
        <v>81</v>
      </c>
      <c r="E16" s="419"/>
      <c r="F16" s="420"/>
      <c r="G16" s="276" t="s">
        <v>241</v>
      </c>
      <c r="H16" s="67" t="s">
        <v>250</v>
      </c>
    </row>
    <row r="17" spans="2:17" ht="29.25" customHeight="1">
      <c r="B17" s="501" t="s">
        <v>362</v>
      </c>
      <c r="C17" s="493" t="s">
        <v>238</v>
      </c>
      <c r="D17" s="496" t="s">
        <v>702</v>
      </c>
      <c r="E17" s="497"/>
      <c r="F17" s="498"/>
      <c r="G17" s="6">
        <v>8400000</v>
      </c>
      <c r="H17" s="290" t="s">
        <v>657</v>
      </c>
      <c r="N17" s="3"/>
    </row>
    <row r="18" spans="2:17" ht="29.25" customHeight="1">
      <c r="B18" s="501"/>
      <c r="C18" s="494"/>
      <c r="D18" s="496" t="s">
        <v>703</v>
      </c>
      <c r="E18" s="497"/>
      <c r="F18" s="498"/>
      <c r="G18" s="359">
        <v>240000</v>
      </c>
      <c r="H18" s="290" t="s">
        <v>658</v>
      </c>
      <c r="M18" s="3">
        <f>G13-F26</f>
        <v>44000541</v>
      </c>
      <c r="N18" s="3"/>
    </row>
    <row r="19" spans="2:17" ht="29.25" customHeight="1">
      <c r="B19" s="501"/>
      <c r="C19" s="493" t="s">
        <v>490</v>
      </c>
      <c r="D19" s="496" t="str">
        <f>D17</f>
        <v>사업비 계좌이체</v>
      </c>
      <c r="E19" s="497"/>
      <c r="F19" s="498"/>
      <c r="G19" s="6">
        <v>4200000</v>
      </c>
      <c r="H19" s="291" t="s">
        <v>659</v>
      </c>
      <c r="M19" s="136"/>
      <c r="N19" s="136"/>
      <c r="O19" s="136"/>
      <c r="P19" s="136"/>
      <c r="Q19" s="140"/>
    </row>
    <row r="20" spans="2:17" ht="29.25" customHeight="1">
      <c r="B20" s="501"/>
      <c r="C20" s="494"/>
      <c r="D20" s="496" t="str">
        <f>D18</f>
        <v>후원금 계좌이체</v>
      </c>
      <c r="E20" s="497"/>
      <c r="F20" s="498"/>
      <c r="G20" s="359">
        <v>380000</v>
      </c>
      <c r="H20" s="291" t="s">
        <v>660</v>
      </c>
      <c r="M20" s="136"/>
      <c r="N20" s="136"/>
      <c r="O20" s="136"/>
      <c r="P20" s="136"/>
      <c r="Q20" s="140"/>
    </row>
    <row r="21" spans="2:17" ht="29.25" customHeight="1">
      <c r="B21" s="501"/>
      <c r="C21" s="493" t="s">
        <v>491</v>
      </c>
      <c r="D21" s="496" t="str">
        <f>D19</f>
        <v>사업비 계좌이체</v>
      </c>
      <c r="E21" s="497"/>
      <c r="F21" s="498"/>
      <c r="G21" s="359">
        <v>0</v>
      </c>
      <c r="H21" s="291"/>
      <c r="M21" s="136"/>
      <c r="N21" s="136"/>
      <c r="O21" s="136"/>
      <c r="P21" s="136"/>
      <c r="Q21" s="140"/>
    </row>
    <row r="22" spans="2:17" ht="29.25" customHeight="1">
      <c r="B22" s="501"/>
      <c r="C22" s="494"/>
      <c r="D22" s="496" t="str">
        <f>D18</f>
        <v>후원금 계좌이체</v>
      </c>
      <c r="E22" s="497"/>
      <c r="F22" s="498"/>
      <c r="G22" s="359">
        <v>6000000</v>
      </c>
      <c r="H22" s="291" t="s">
        <v>661</v>
      </c>
      <c r="M22" s="136"/>
      <c r="N22" s="136"/>
      <c r="O22" s="136"/>
      <c r="P22" s="136"/>
      <c r="Q22" s="140"/>
    </row>
    <row r="23" spans="2:17" ht="29.25" customHeight="1">
      <c r="B23" s="501"/>
      <c r="C23" s="495" t="s">
        <v>492</v>
      </c>
      <c r="D23" s="496" t="str">
        <f>D21</f>
        <v>사업비 계좌이체</v>
      </c>
      <c r="E23" s="497"/>
      <c r="F23" s="498"/>
      <c r="G23" s="359">
        <v>15000000</v>
      </c>
      <c r="H23" s="291" t="s">
        <v>659</v>
      </c>
      <c r="M23" s="136">
        <f>G13-F26</f>
        <v>44000541</v>
      </c>
      <c r="N23" s="136"/>
      <c r="O23" s="136"/>
      <c r="P23" s="136"/>
      <c r="Q23" s="140"/>
    </row>
    <row r="24" spans="2:17" ht="29.25" customHeight="1">
      <c r="B24" s="501"/>
      <c r="C24" s="495"/>
      <c r="D24" s="496" t="str">
        <f>D18</f>
        <v>후원금 계좌이체</v>
      </c>
      <c r="E24" s="497"/>
      <c r="F24" s="498"/>
      <c r="G24" s="359">
        <v>360000</v>
      </c>
      <c r="H24" s="291" t="s">
        <v>660</v>
      </c>
      <c r="M24" s="136"/>
      <c r="N24" s="136"/>
      <c r="O24" s="136"/>
      <c r="P24" s="136"/>
      <c r="Q24" s="140"/>
    </row>
    <row r="25" spans="2:17" ht="51" customHeight="1">
      <c r="B25" s="501"/>
      <c r="C25" s="176"/>
      <c r="D25" s="496" t="s">
        <v>727</v>
      </c>
      <c r="E25" s="497"/>
      <c r="F25" s="498"/>
      <c r="G25" s="359">
        <v>16000</v>
      </c>
      <c r="H25" s="291" t="s">
        <v>731</v>
      </c>
      <c r="M25" s="136"/>
      <c r="N25" s="136"/>
      <c r="O25" s="136"/>
      <c r="P25" s="136"/>
      <c r="Q25" s="140"/>
    </row>
    <row r="26" spans="2:17" ht="24.95" customHeight="1">
      <c r="B26" s="499" t="s">
        <v>392</v>
      </c>
      <c r="C26" s="490"/>
      <c r="D26" s="490"/>
      <c r="E26" s="490"/>
      <c r="F26" s="500"/>
      <c r="G26" s="62">
        <f>SUM(G17:H25)</f>
        <v>34596000</v>
      </c>
      <c r="H26" s="143"/>
      <c r="M26" s="136"/>
      <c r="N26" s="136"/>
      <c r="O26" s="136"/>
      <c r="P26" s="136"/>
      <c r="Q26" s="140"/>
    </row>
    <row r="27" spans="2:17" ht="33" customHeight="1">
      <c r="C27" s="174"/>
      <c r="G27" s="165"/>
      <c r="H27" s="3"/>
      <c r="O27" s="3"/>
    </row>
    <row r="28" spans="2:17" ht="17.25">
      <c r="B28" s="253" t="s">
        <v>479</v>
      </c>
      <c r="G28" s="165"/>
    </row>
    <row r="29" spans="2:17">
      <c r="H29" s="53" t="s">
        <v>140</v>
      </c>
    </row>
    <row r="30" spans="2:17" ht="34.5" customHeight="1">
      <c r="B30" s="56" t="s">
        <v>60</v>
      </c>
      <c r="C30" s="492" t="s">
        <v>61</v>
      </c>
      <c r="D30" s="468"/>
      <c r="E30" s="467" t="s">
        <v>62</v>
      </c>
      <c r="F30" s="468"/>
      <c r="G30" s="188" t="s">
        <v>260</v>
      </c>
      <c r="H30" s="56" t="s">
        <v>68</v>
      </c>
    </row>
    <row r="31" spans="2:17" ht="27" customHeight="1">
      <c r="B31" s="24" t="s">
        <v>63</v>
      </c>
      <c r="C31" s="421" t="s">
        <v>40</v>
      </c>
      <c r="D31" s="491"/>
      <c r="E31" s="421" t="s">
        <v>67</v>
      </c>
      <c r="F31" s="491"/>
      <c r="G31" s="64">
        <v>532193</v>
      </c>
      <c r="H31" s="232" t="s">
        <v>430</v>
      </c>
      <c r="N31" s="3"/>
    </row>
    <row r="32" spans="2:17" ht="27" customHeight="1">
      <c r="B32" s="24" t="s">
        <v>65</v>
      </c>
      <c r="C32" s="421" t="s">
        <v>70</v>
      </c>
      <c r="D32" s="491"/>
      <c r="E32" s="421" t="s">
        <v>67</v>
      </c>
      <c r="F32" s="491"/>
      <c r="G32" s="64">
        <v>96791</v>
      </c>
      <c r="H32" s="73" t="str">
        <f>H31</f>
        <v>특별/일반회원</v>
      </c>
      <c r="M32" s="3"/>
    </row>
    <row r="33" spans="2:8" ht="27" customHeight="1">
      <c r="B33" s="24" t="s">
        <v>66</v>
      </c>
      <c r="C33" s="421" t="s">
        <v>71</v>
      </c>
      <c r="D33" s="491"/>
      <c r="E33" s="421" t="s">
        <v>67</v>
      </c>
      <c r="F33" s="491"/>
      <c r="G33" s="64">
        <v>7234189</v>
      </c>
      <c r="H33" s="73" t="str">
        <f>H31</f>
        <v>특별/일반회원</v>
      </c>
    </row>
    <row r="34" spans="2:8" ht="27" customHeight="1">
      <c r="B34" s="24" t="s">
        <v>64</v>
      </c>
      <c r="C34" s="421" t="s">
        <v>69</v>
      </c>
      <c r="D34" s="491"/>
      <c r="E34" s="421" t="s">
        <v>67</v>
      </c>
      <c r="F34" s="491"/>
      <c r="G34" s="64">
        <v>1541368</v>
      </c>
      <c r="H34" s="73" t="str">
        <f>H31</f>
        <v>특별/일반회원</v>
      </c>
    </row>
    <row r="35" spans="2:8" ht="27" customHeight="1">
      <c r="B35" s="418" t="s">
        <v>310</v>
      </c>
      <c r="C35" s="419"/>
      <c r="D35" s="419"/>
      <c r="E35" s="419"/>
      <c r="F35" s="420"/>
      <c r="G35" s="69">
        <f>SUM(G31:G34)</f>
        <v>9404541</v>
      </c>
      <c r="H35" s="19"/>
    </row>
    <row r="37" spans="2:8">
      <c r="G37" s="3"/>
    </row>
  </sheetData>
  <mergeCells count="32">
    <mergeCell ref="B35:F35"/>
    <mergeCell ref="C17:C18"/>
    <mergeCell ref="C19:C20"/>
    <mergeCell ref="C21:C22"/>
    <mergeCell ref="C23:C24"/>
    <mergeCell ref="D21:F21"/>
    <mergeCell ref="D22:F22"/>
    <mergeCell ref="D23:F23"/>
    <mergeCell ref="D24:F24"/>
    <mergeCell ref="B26:F26"/>
    <mergeCell ref="B17:B25"/>
    <mergeCell ref="D25:F25"/>
    <mergeCell ref="D17:F17"/>
    <mergeCell ref="D18:F18"/>
    <mergeCell ref="D19:F19"/>
    <mergeCell ref="D20:F20"/>
    <mergeCell ref="B3:E3"/>
    <mergeCell ref="C31:D31"/>
    <mergeCell ref="C34:D34"/>
    <mergeCell ref="C32:D32"/>
    <mergeCell ref="C33:D33"/>
    <mergeCell ref="C30:D30"/>
    <mergeCell ref="E30:F30"/>
    <mergeCell ref="E34:F34"/>
    <mergeCell ref="E32:F32"/>
    <mergeCell ref="E33:F33"/>
    <mergeCell ref="D16:F16"/>
    <mergeCell ref="J6:K6"/>
    <mergeCell ref="D15:E15"/>
    <mergeCell ref="B13:F13"/>
    <mergeCell ref="E31:F31"/>
    <mergeCell ref="B9:B1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horizontalDpi="4294967293" r:id="rId1"/>
  <headerFooter>
    <oddFooter>&amp;C15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topLeftCell="A10" workbookViewId="0">
      <selection activeCell="I20" sqref="I20"/>
    </sheetView>
  </sheetViews>
  <sheetFormatPr defaultRowHeight="16.5"/>
  <cols>
    <col min="1" max="1" width="3.125" customWidth="1"/>
    <col min="2" max="2" width="8.75" customWidth="1"/>
    <col min="3" max="3" width="15" customWidth="1"/>
    <col min="4" max="4" width="12" customWidth="1"/>
    <col min="5" max="5" width="10.625" customWidth="1"/>
    <col min="6" max="6" width="12.625" customWidth="1"/>
    <col min="7" max="7" width="17.25" customWidth="1"/>
    <col min="8" max="8" width="25.75" customWidth="1"/>
    <col min="10" max="10" width="10.75" bestFit="1" customWidth="1"/>
    <col min="11" max="12" width="12.125" bestFit="1" customWidth="1"/>
    <col min="13" max="13" width="9.5" bestFit="1" customWidth="1"/>
  </cols>
  <sheetData>
    <row r="1" spans="2:11" s="30" customFormat="1" ht="29.25" customHeight="1">
      <c r="B1" s="30" t="s">
        <v>251</v>
      </c>
    </row>
    <row r="2" spans="2:11">
      <c r="B2" s="401" t="s">
        <v>631</v>
      </c>
      <c r="C2" s="401"/>
      <c r="D2" s="401"/>
    </row>
    <row r="3" spans="2:11" ht="17.25">
      <c r="B3" s="253" t="s">
        <v>481</v>
      </c>
    </row>
    <row r="4" spans="2:11" ht="14.25" customHeight="1">
      <c r="H4" s="53" t="s">
        <v>72</v>
      </c>
    </row>
    <row r="5" spans="2:11" ht="35.1" customHeight="1">
      <c r="B5" s="56" t="s">
        <v>432</v>
      </c>
      <c r="C5" s="56" t="s">
        <v>73</v>
      </c>
      <c r="D5" s="56" t="s">
        <v>422</v>
      </c>
      <c r="E5" s="56" t="s">
        <v>435</v>
      </c>
      <c r="F5" s="191" t="s">
        <v>436</v>
      </c>
      <c r="G5" s="220" t="s">
        <v>434</v>
      </c>
      <c r="H5" s="220" t="s">
        <v>437</v>
      </c>
    </row>
    <row r="6" spans="2:11" ht="35.1" customHeight="1">
      <c r="B6" s="2" t="s">
        <v>56</v>
      </c>
      <c r="C6" s="71" t="s">
        <v>431</v>
      </c>
      <c r="D6" s="24" t="s">
        <v>74</v>
      </c>
      <c r="E6" s="24" t="s">
        <v>75</v>
      </c>
      <c r="F6" s="339"/>
      <c r="G6" s="69">
        <v>22238010</v>
      </c>
      <c r="H6" s="72"/>
    </row>
    <row r="7" spans="2:11" ht="35.1" customHeight="1">
      <c r="B7" s="471" t="s">
        <v>433</v>
      </c>
      <c r="C7" s="471" t="s">
        <v>77</v>
      </c>
      <c r="D7" s="24" t="s">
        <v>393</v>
      </c>
      <c r="E7" s="24" t="s">
        <v>78</v>
      </c>
      <c r="F7" s="24" t="s">
        <v>595</v>
      </c>
      <c r="G7" s="192">
        <v>55000000</v>
      </c>
      <c r="H7" s="37" t="s">
        <v>394</v>
      </c>
    </row>
    <row r="8" spans="2:11" ht="35.1" customHeight="1">
      <c r="B8" s="472"/>
      <c r="C8" s="472"/>
      <c r="D8" s="24" t="s">
        <v>393</v>
      </c>
      <c r="E8" s="24" t="s">
        <v>78</v>
      </c>
      <c r="F8" s="24" t="s">
        <v>596</v>
      </c>
      <c r="G8" s="75">
        <v>50000000</v>
      </c>
      <c r="H8" s="31" t="s">
        <v>395</v>
      </c>
    </row>
    <row r="9" spans="2:11" ht="35.1" customHeight="1">
      <c r="B9" s="472"/>
      <c r="C9" s="472"/>
      <c r="D9" s="24" t="s">
        <v>393</v>
      </c>
      <c r="E9" s="24" t="s">
        <v>78</v>
      </c>
      <c r="F9" s="24" t="s">
        <v>751</v>
      </c>
      <c r="G9" s="192">
        <v>50000000</v>
      </c>
      <c r="H9" s="31" t="s">
        <v>396</v>
      </c>
    </row>
    <row r="10" spans="2:11" ht="35.1" customHeight="1">
      <c r="B10" s="472"/>
      <c r="C10" s="472"/>
      <c r="D10" s="24" t="str">
        <f>D9</f>
        <v>비지정</v>
      </c>
      <c r="E10" s="24" t="s">
        <v>75</v>
      </c>
      <c r="F10" s="24" t="s">
        <v>706</v>
      </c>
      <c r="G10" s="75">
        <v>55000000</v>
      </c>
      <c r="H10" s="31" t="s">
        <v>396</v>
      </c>
    </row>
    <row r="11" spans="2:11" ht="35.1" customHeight="1">
      <c r="B11" s="472"/>
      <c r="C11" s="472"/>
      <c r="D11" s="24" t="str">
        <f>D10</f>
        <v>비지정</v>
      </c>
      <c r="E11" s="24" t="s">
        <v>75</v>
      </c>
      <c r="F11" s="24" t="s">
        <v>707</v>
      </c>
      <c r="G11" s="75">
        <v>30000000</v>
      </c>
      <c r="H11" s="31" t="str">
        <f>H10</f>
        <v>"</v>
      </c>
    </row>
    <row r="12" spans="2:11" ht="35.1" hidden="1" customHeight="1">
      <c r="B12" s="472"/>
      <c r="C12" s="472"/>
      <c r="D12" s="24" t="str">
        <f>D11</f>
        <v>비지정</v>
      </c>
      <c r="E12" s="24" t="s">
        <v>75</v>
      </c>
      <c r="F12" s="24"/>
      <c r="G12" s="75"/>
      <c r="H12" s="31" t="str">
        <f>H10</f>
        <v>"</v>
      </c>
    </row>
    <row r="13" spans="2:11" ht="35.1" hidden="1" customHeight="1">
      <c r="B13" s="472"/>
      <c r="C13" s="472"/>
      <c r="D13" s="24" t="str">
        <f>D12</f>
        <v>비지정</v>
      </c>
      <c r="E13" s="24" t="s">
        <v>75</v>
      </c>
      <c r="F13" s="24"/>
      <c r="G13" s="75"/>
      <c r="H13" s="31" t="str">
        <f>H10</f>
        <v>"</v>
      </c>
    </row>
    <row r="14" spans="2:11" ht="35.1" customHeight="1">
      <c r="B14" s="472"/>
      <c r="C14" s="473"/>
      <c r="D14" s="24" t="str">
        <f>D13</f>
        <v>비지정</v>
      </c>
      <c r="E14" s="24" t="s">
        <v>75</v>
      </c>
      <c r="F14" s="24" t="s">
        <v>708</v>
      </c>
      <c r="G14" s="75">
        <v>80000000</v>
      </c>
      <c r="H14" s="31" t="s">
        <v>493</v>
      </c>
    </row>
    <row r="15" spans="2:11" ht="35.1" customHeight="1">
      <c r="B15" s="472"/>
      <c r="C15" s="502" t="s">
        <v>597</v>
      </c>
      <c r="D15" s="502"/>
      <c r="E15" s="502"/>
      <c r="F15" s="502"/>
      <c r="G15" s="123">
        <f>SUM(G7:G14)</f>
        <v>320000000</v>
      </c>
      <c r="H15" s="74"/>
    </row>
    <row r="16" spans="2:11" ht="70.5" customHeight="1">
      <c r="B16" s="472"/>
      <c r="C16" s="471" t="s">
        <v>374</v>
      </c>
      <c r="D16" s="24" t="s">
        <v>375</v>
      </c>
      <c r="E16" s="24" t="s">
        <v>78</v>
      </c>
      <c r="F16" s="80" t="s">
        <v>638</v>
      </c>
      <c r="G16" s="75">
        <f>G18-G17</f>
        <v>16890000</v>
      </c>
      <c r="H16" s="371" t="s">
        <v>732</v>
      </c>
      <c r="J16" s="3"/>
      <c r="K16" s="3"/>
    </row>
    <row r="17" spans="2:13" ht="35.1" customHeight="1">
      <c r="B17" s="472"/>
      <c r="C17" s="473"/>
      <c r="D17" s="24" t="s">
        <v>482</v>
      </c>
      <c r="E17" s="24" t="s">
        <v>483</v>
      </c>
      <c r="F17" s="80" t="str">
        <f>F16</f>
        <v>2023.12.31</v>
      </c>
      <c r="G17" s="75">
        <v>3800000</v>
      </c>
      <c r="H17" s="151"/>
      <c r="J17" s="3"/>
      <c r="K17" s="3"/>
    </row>
    <row r="18" spans="2:13" ht="35.1" customHeight="1">
      <c r="B18" s="472"/>
      <c r="C18" s="502" t="s">
        <v>597</v>
      </c>
      <c r="D18" s="502"/>
      <c r="E18" s="502"/>
      <c r="F18" s="502"/>
      <c r="G18" s="194">
        <v>20690000</v>
      </c>
      <c r="H18" s="160"/>
      <c r="J18" s="3"/>
    </row>
    <row r="19" spans="2:13" ht="35.1" customHeight="1">
      <c r="B19" s="472"/>
      <c r="C19" s="24" t="s">
        <v>79</v>
      </c>
      <c r="D19" s="24" t="str">
        <f>D16</f>
        <v>비지정</v>
      </c>
      <c r="E19" s="24" t="s">
        <v>75</v>
      </c>
      <c r="F19" s="80" t="str">
        <f>F17</f>
        <v>2023.12.31</v>
      </c>
      <c r="G19" s="192">
        <v>3026651</v>
      </c>
      <c r="H19" s="289" t="s">
        <v>648</v>
      </c>
      <c r="K19" s="3"/>
      <c r="L19" s="3"/>
    </row>
    <row r="20" spans="2:13" ht="47.25" customHeight="1">
      <c r="B20" s="472"/>
      <c r="C20" s="24" t="s">
        <v>662</v>
      </c>
      <c r="D20" s="24" t="s">
        <v>663</v>
      </c>
      <c r="E20" s="24" t="s">
        <v>75</v>
      </c>
      <c r="F20" s="80" t="str">
        <f>F19</f>
        <v>2023.12.31</v>
      </c>
      <c r="G20" s="192">
        <v>27600000</v>
      </c>
      <c r="H20" s="289" t="s">
        <v>664</v>
      </c>
      <c r="I20" s="361"/>
      <c r="K20" s="3"/>
      <c r="L20" s="3"/>
    </row>
    <row r="21" spans="2:13" ht="35.1" customHeight="1">
      <c r="B21" s="472"/>
      <c r="C21" s="24" t="s">
        <v>752</v>
      </c>
      <c r="D21" s="24" t="str">
        <f>D19</f>
        <v>비지정</v>
      </c>
      <c r="E21" s="24" t="s">
        <v>75</v>
      </c>
      <c r="F21" s="24"/>
      <c r="G21" s="192">
        <v>244440</v>
      </c>
      <c r="H21" s="200"/>
      <c r="J21" s="3"/>
      <c r="K21" s="3"/>
      <c r="L21" s="3"/>
    </row>
    <row r="22" spans="2:13" ht="35.1" customHeight="1">
      <c r="B22" s="472"/>
      <c r="C22" s="71" t="s">
        <v>615</v>
      </c>
      <c r="D22" s="23" t="str">
        <f>D21</f>
        <v>비지정</v>
      </c>
      <c r="E22" s="24" t="s">
        <v>75</v>
      </c>
      <c r="F22" s="24"/>
      <c r="G22" s="192">
        <v>20650010</v>
      </c>
      <c r="H22" s="200" t="s">
        <v>728</v>
      </c>
      <c r="K22" s="3"/>
      <c r="L22" s="3"/>
    </row>
    <row r="23" spans="2:13" ht="35.1" customHeight="1">
      <c r="B23" s="473"/>
      <c r="C23" s="503" t="s">
        <v>83</v>
      </c>
      <c r="D23" s="503"/>
      <c r="E23" s="503"/>
      <c r="F23" s="503"/>
      <c r="G23" s="194">
        <f>SUM(G19:G22)</f>
        <v>51521101</v>
      </c>
      <c r="H23" s="163"/>
      <c r="J23" s="3"/>
      <c r="L23" s="3"/>
    </row>
    <row r="24" spans="2:13" ht="35.1" customHeight="1">
      <c r="B24" s="502" t="s">
        <v>318</v>
      </c>
      <c r="C24" s="502"/>
      <c r="D24" s="502"/>
      <c r="E24" s="502"/>
      <c r="F24" s="502"/>
      <c r="G24" s="196">
        <f>G6+G15+G18+G23</f>
        <v>414449111</v>
      </c>
      <c r="H24" s="15"/>
      <c r="K24" s="3"/>
      <c r="M24" s="3"/>
    </row>
    <row r="25" spans="2:13">
      <c r="C25" s="129"/>
      <c r="G25" s="3"/>
      <c r="H25" s="3"/>
    </row>
    <row r="27" spans="2:13">
      <c r="C27" s="27"/>
      <c r="D27" s="27"/>
      <c r="E27" s="27"/>
      <c r="F27" s="27"/>
      <c r="G27" s="98"/>
    </row>
  </sheetData>
  <mergeCells count="8">
    <mergeCell ref="B2:D2"/>
    <mergeCell ref="B24:F24"/>
    <mergeCell ref="C23:F23"/>
    <mergeCell ref="C15:F15"/>
    <mergeCell ref="C18:F18"/>
    <mergeCell ref="C16:C17"/>
    <mergeCell ref="B7:B23"/>
    <mergeCell ref="C7:C14"/>
  </mergeCells>
  <phoneticPr fontId="1" type="noConversion"/>
  <printOptions horizontalCentered="1"/>
  <pageMargins left="0.23622047244094491" right="0.23622047244094491" top="0.74803149606299213" bottom="0.70866141732283472" header="0.31496062992125984" footer="0.31496062992125984"/>
  <pageSetup paperSize="9" scale="86" orientation="portrait" horizontalDpi="4294967293" r:id="rId1"/>
  <headerFooter>
    <oddFooter>&amp;C16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5"/>
  <sheetViews>
    <sheetView topLeftCell="A4" workbookViewId="0">
      <selection activeCell="J11" sqref="J11"/>
    </sheetView>
  </sheetViews>
  <sheetFormatPr defaultRowHeight="16.5"/>
  <cols>
    <col min="1" max="1" width="2.625" customWidth="1"/>
    <col min="2" max="2" width="10" customWidth="1"/>
    <col min="3" max="3" width="10.75" customWidth="1"/>
    <col min="5" max="5" width="28.5" customWidth="1"/>
    <col min="6" max="6" width="19.625" customWidth="1"/>
    <col min="7" max="7" width="21" customWidth="1"/>
    <col min="10" max="10" width="23.125" customWidth="1"/>
    <col min="11" max="11" width="12.125" bestFit="1" customWidth="1"/>
    <col min="12" max="12" width="13" bestFit="1" customWidth="1"/>
    <col min="14" max="14" width="11.875" bestFit="1" customWidth="1"/>
    <col min="16" max="16" width="11.875" bestFit="1" customWidth="1"/>
  </cols>
  <sheetData>
    <row r="2" spans="2:16" ht="17.25">
      <c r="B2" s="253" t="s">
        <v>484</v>
      </c>
    </row>
    <row r="3" spans="2:16" ht="14.25" customHeight="1">
      <c r="G3" s="53" t="s">
        <v>141</v>
      </c>
    </row>
    <row r="4" spans="2:16" ht="35.1" customHeight="1">
      <c r="B4" s="56" t="s">
        <v>421</v>
      </c>
      <c r="C4" s="56" t="s">
        <v>73</v>
      </c>
      <c r="D4" s="56" t="s">
        <v>80</v>
      </c>
      <c r="E4" s="56" t="s">
        <v>81</v>
      </c>
      <c r="F4" s="191" t="s">
        <v>450</v>
      </c>
      <c r="G4" s="56" t="s">
        <v>82</v>
      </c>
    </row>
    <row r="5" spans="2:16" ht="35.1" customHeight="1">
      <c r="B5" s="471" t="s">
        <v>438</v>
      </c>
      <c r="C5" s="471" t="s">
        <v>439</v>
      </c>
      <c r="D5" s="455" t="s">
        <v>76</v>
      </c>
      <c r="E5" s="1" t="s">
        <v>440</v>
      </c>
      <c r="F5" s="64">
        <f>늘푸른대학!G14</f>
        <v>64738510</v>
      </c>
      <c r="G5" s="15" t="s">
        <v>90</v>
      </c>
    </row>
    <row r="6" spans="2:16" ht="35.1" customHeight="1">
      <c r="B6" s="472"/>
      <c r="C6" s="472"/>
      <c r="D6" s="456"/>
      <c r="E6" s="1" t="s">
        <v>470</v>
      </c>
      <c r="F6" s="64">
        <v>75554990</v>
      </c>
      <c r="G6" s="168" t="s">
        <v>90</v>
      </c>
      <c r="J6" s="3"/>
    </row>
    <row r="7" spans="2:16" ht="35.1" customHeight="1">
      <c r="B7" s="472"/>
      <c r="C7" s="472"/>
      <c r="D7" s="456"/>
      <c r="E7" s="1" t="s">
        <v>526</v>
      </c>
      <c r="F7" s="192">
        <v>54948440</v>
      </c>
      <c r="G7" s="7" t="s">
        <v>90</v>
      </c>
    </row>
    <row r="8" spans="2:16" ht="35.1" customHeight="1">
      <c r="B8" s="472"/>
      <c r="C8" s="472"/>
      <c r="D8" s="456"/>
      <c r="E8" s="15" t="s">
        <v>709</v>
      </c>
      <c r="F8" s="64">
        <v>112322810</v>
      </c>
      <c r="G8" s="7" t="s">
        <v>296</v>
      </c>
    </row>
    <row r="9" spans="2:16" ht="35.1" customHeight="1">
      <c r="B9" s="472"/>
      <c r="C9" s="472"/>
      <c r="D9" s="456"/>
      <c r="E9" s="273" t="s">
        <v>575</v>
      </c>
      <c r="F9" s="64">
        <v>21127520</v>
      </c>
      <c r="G9" s="7" t="s">
        <v>90</v>
      </c>
    </row>
    <row r="10" spans="2:16" ht="35.1" customHeight="1">
      <c r="B10" s="472"/>
      <c r="C10" s="472"/>
      <c r="D10" s="456"/>
      <c r="E10" s="1" t="s">
        <v>649</v>
      </c>
      <c r="F10" s="190">
        <v>60000000</v>
      </c>
      <c r="G10" s="7" t="s">
        <v>90</v>
      </c>
    </row>
    <row r="11" spans="2:16" ht="45.75" customHeight="1">
      <c r="B11" s="472"/>
      <c r="C11" s="472"/>
      <c r="D11" s="456"/>
      <c r="E11" s="274" t="s">
        <v>617</v>
      </c>
      <c r="F11" s="279">
        <v>-40000000</v>
      </c>
      <c r="G11" s="17" t="s">
        <v>710</v>
      </c>
    </row>
    <row r="12" spans="2:16" ht="35.1" customHeight="1">
      <c r="B12" s="472"/>
      <c r="C12" s="472"/>
      <c r="D12" s="456"/>
      <c r="E12" s="76" t="s">
        <v>471</v>
      </c>
      <c r="F12" s="279">
        <v>-20000000</v>
      </c>
      <c r="G12" s="167" t="s">
        <v>711</v>
      </c>
    </row>
    <row r="13" spans="2:16" ht="35.1" customHeight="1">
      <c r="B13" s="472"/>
      <c r="C13" s="472"/>
      <c r="D13" s="453"/>
      <c r="E13" s="276" t="s">
        <v>83</v>
      </c>
      <c r="F13" s="195">
        <f>SUM(F5:F10)</f>
        <v>388692270</v>
      </c>
      <c r="G13" s="187"/>
      <c r="I13" s="18"/>
    </row>
    <row r="14" spans="2:16" ht="35.1" hidden="1" customHeight="1">
      <c r="B14" s="472"/>
      <c r="C14" s="472"/>
      <c r="D14" s="336"/>
      <c r="E14" s="273" t="s">
        <v>469</v>
      </c>
      <c r="F14" s="279">
        <v>0</v>
      </c>
      <c r="G14" s="17" t="s">
        <v>465</v>
      </c>
      <c r="I14" s="504"/>
      <c r="J14" s="504"/>
    </row>
    <row r="15" spans="2:16" ht="35.1" customHeight="1">
      <c r="B15" s="499" t="s">
        <v>49</v>
      </c>
      <c r="C15" s="490"/>
      <c r="D15" s="490"/>
      <c r="E15" s="500"/>
      <c r="F15" s="194">
        <f>F13</f>
        <v>388692270</v>
      </c>
      <c r="G15" s="187"/>
      <c r="L15" s="136"/>
      <c r="N15" s="136"/>
      <c r="P15" s="136"/>
    </row>
    <row r="16" spans="2:16" ht="24" customHeight="1">
      <c r="B16" s="23"/>
      <c r="C16" s="99"/>
      <c r="D16" s="99"/>
      <c r="E16" s="99"/>
      <c r="F16" s="100"/>
      <c r="G16" s="98"/>
    </row>
    <row r="17" spans="2:11" ht="17.25">
      <c r="B17" s="253" t="s">
        <v>449</v>
      </c>
    </row>
    <row r="18" spans="2:11">
      <c r="G18" s="53" t="s">
        <v>141</v>
      </c>
    </row>
    <row r="19" spans="2:11" ht="30.75" customHeight="1">
      <c r="B19" s="56" t="s">
        <v>60</v>
      </c>
      <c r="C19" s="467" t="s">
        <v>61</v>
      </c>
      <c r="D19" s="468"/>
      <c r="E19" s="56" t="s">
        <v>62</v>
      </c>
      <c r="F19" s="56" t="s">
        <v>451</v>
      </c>
      <c r="G19" s="56" t="s">
        <v>82</v>
      </c>
    </row>
    <row r="20" spans="2:11" ht="30.75" customHeight="1">
      <c r="B20" s="24" t="s">
        <v>48</v>
      </c>
      <c r="C20" s="421" t="s">
        <v>89</v>
      </c>
      <c r="D20" s="491"/>
      <c r="E20" s="24" t="s">
        <v>67</v>
      </c>
      <c r="F20" s="64">
        <v>9067474</v>
      </c>
      <c r="G20" s="7" t="s">
        <v>514</v>
      </c>
      <c r="J20" s="3">
        <f>후원금수입!G24-후원금사용!F13</f>
        <v>25756841</v>
      </c>
      <c r="K20" s="3"/>
    </row>
    <row r="21" spans="2:11" ht="30.75" customHeight="1">
      <c r="B21" s="24" t="s">
        <v>48</v>
      </c>
      <c r="C21" s="421" t="s">
        <v>88</v>
      </c>
      <c r="D21" s="491"/>
      <c r="E21" s="24" t="s">
        <v>67</v>
      </c>
      <c r="F21" s="64">
        <v>16689367</v>
      </c>
      <c r="G21" s="15" t="s">
        <v>515</v>
      </c>
      <c r="K21" s="3"/>
    </row>
    <row r="22" spans="2:11" ht="30.75" customHeight="1">
      <c r="B22" s="24" t="s">
        <v>48</v>
      </c>
      <c r="C22" s="421" t="s">
        <v>130</v>
      </c>
      <c r="D22" s="491"/>
      <c r="E22" s="152" t="s">
        <v>67</v>
      </c>
      <c r="F22" s="64">
        <v>0</v>
      </c>
      <c r="G22" s="8" t="s">
        <v>488</v>
      </c>
      <c r="J22" s="3">
        <f>F15+F23</f>
        <v>414449111</v>
      </c>
      <c r="K22" s="3"/>
    </row>
    <row r="23" spans="2:11" ht="26.25" customHeight="1">
      <c r="B23" s="418" t="s">
        <v>49</v>
      </c>
      <c r="C23" s="419"/>
      <c r="D23" s="419"/>
      <c r="E23" s="420"/>
      <c r="F23" s="69">
        <f>SUM(F20:F22)</f>
        <v>25756841</v>
      </c>
      <c r="G23" s="59"/>
      <c r="J23" s="3"/>
      <c r="K23" s="3"/>
    </row>
    <row r="24" spans="2:11">
      <c r="F24" s="3"/>
    </row>
    <row r="25" spans="2:11" ht="28.5" customHeight="1">
      <c r="F25" s="3"/>
      <c r="J25" s="3"/>
    </row>
  </sheetData>
  <mergeCells count="10">
    <mergeCell ref="B23:E23"/>
    <mergeCell ref="B15:E15"/>
    <mergeCell ref="I14:J14"/>
    <mergeCell ref="C19:D19"/>
    <mergeCell ref="C21:D21"/>
    <mergeCell ref="C20:D20"/>
    <mergeCell ref="C22:D22"/>
    <mergeCell ref="B5:B14"/>
    <mergeCell ref="C5:C14"/>
    <mergeCell ref="D5:D1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horizontalDpi="4294967293" r:id="rId1"/>
  <headerFooter>
    <oddFooter>&amp;C17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16" workbookViewId="0">
      <selection activeCell="B2" sqref="B2"/>
    </sheetView>
  </sheetViews>
  <sheetFormatPr defaultRowHeight="16.5"/>
  <cols>
    <col min="1" max="1" width="3.125" customWidth="1"/>
    <col min="2" max="2" width="10" customWidth="1"/>
    <col min="3" max="3" width="10.75" customWidth="1"/>
    <col min="5" max="5" width="11.75" customWidth="1"/>
    <col min="6" max="6" width="12.25" customWidth="1"/>
    <col min="7" max="7" width="16.625" customWidth="1"/>
    <col min="8" max="8" width="20.25" customWidth="1"/>
    <col min="9" max="9" width="9.125" bestFit="1" customWidth="1"/>
    <col min="11" max="11" width="14.75" bestFit="1" customWidth="1"/>
    <col min="12" max="12" width="10.5" bestFit="1" customWidth="1"/>
  </cols>
  <sheetData>
    <row r="2" spans="2:11" ht="20.25">
      <c r="B2" s="30" t="s">
        <v>753</v>
      </c>
      <c r="C2" s="30"/>
      <c r="D2" s="30"/>
      <c r="E2" s="30"/>
      <c r="F2" s="30"/>
      <c r="G2" s="30"/>
      <c r="H2" s="30"/>
    </row>
    <row r="3" spans="2:11">
      <c r="B3" s="401" t="s">
        <v>632</v>
      </c>
      <c r="C3" s="401"/>
      <c r="D3" s="401"/>
    </row>
    <row r="4" spans="2:11" ht="21" customHeight="1">
      <c r="B4" s="253" t="s">
        <v>712</v>
      </c>
    </row>
    <row r="5" spans="2:11">
      <c r="F5" s="174"/>
      <c r="H5" s="53" t="s">
        <v>72</v>
      </c>
    </row>
    <row r="6" spans="2:11" ht="30" customHeight="1">
      <c r="B6" s="220" t="s">
        <v>421</v>
      </c>
      <c r="C6" s="220" t="s">
        <v>284</v>
      </c>
      <c r="D6" s="56" t="s">
        <v>422</v>
      </c>
      <c r="E6" s="56" t="s">
        <v>423</v>
      </c>
      <c r="F6" s="56" t="s">
        <v>424</v>
      </c>
      <c r="G6" s="56" t="s">
        <v>283</v>
      </c>
      <c r="H6" s="222" t="s">
        <v>287</v>
      </c>
    </row>
    <row r="7" spans="2:11" ht="30" customHeight="1">
      <c r="B7" s="511" t="s">
        <v>718</v>
      </c>
      <c r="C7" s="471" t="s">
        <v>280</v>
      </c>
      <c r="D7" s="509" t="s">
        <v>472</v>
      </c>
      <c r="E7" s="126" t="s">
        <v>286</v>
      </c>
      <c r="F7" s="126" t="s">
        <v>598</v>
      </c>
      <c r="G7" s="284">
        <v>68460420</v>
      </c>
      <c r="H7" s="249" t="s">
        <v>713</v>
      </c>
    </row>
    <row r="8" spans="2:11" ht="30" customHeight="1">
      <c r="B8" s="512"/>
      <c r="C8" s="472"/>
      <c r="D8" s="510"/>
      <c r="E8" s="126" t="s">
        <v>286</v>
      </c>
      <c r="F8" s="126" t="s">
        <v>599</v>
      </c>
      <c r="G8" s="284">
        <v>67750390</v>
      </c>
      <c r="H8" s="249" t="s">
        <v>714</v>
      </c>
    </row>
    <row r="9" spans="2:11" ht="30" customHeight="1">
      <c r="B9" s="512"/>
      <c r="C9" s="472"/>
      <c r="D9" s="324"/>
      <c r="E9" s="126" t="s">
        <v>75</v>
      </c>
      <c r="F9" s="126" t="s">
        <v>639</v>
      </c>
      <c r="G9" s="284">
        <v>79519870</v>
      </c>
      <c r="H9" s="249" t="s">
        <v>715</v>
      </c>
    </row>
    <row r="10" spans="2:11" ht="30" customHeight="1">
      <c r="B10" s="512"/>
      <c r="C10" s="472"/>
      <c r="D10" s="324"/>
      <c r="E10" s="126" t="s">
        <v>75</v>
      </c>
      <c r="F10" s="126" t="s">
        <v>640</v>
      </c>
      <c r="G10" s="284">
        <v>3000000</v>
      </c>
      <c r="H10" s="249" t="s">
        <v>665</v>
      </c>
    </row>
    <row r="11" spans="2:11" ht="30" customHeight="1">
      <c r="B11" s="512"/>
      <c r="C11" s="472"/>
      <c r="D11" s="325"/>
      <c r="E11" s="126" t="s">
        <v>75</v>
      </c>
      <c r="F11" s="126" t="s">
        <v>642</v>
      </c>
      <c r="G11" s="284">
        <v>79854000</v>
      </c>
      <c r="H11" s="249" t="s">
        <v>716</v>
      </c>
    </row>
    <row r="12" spans="2:11" ht="30" customHeight="1">
      <c r="B12" s="512"/>
      <c r="C12" s="472"/>
      <c r="D12" s="509" t="s">
        <v>397</v>
      </c>
      <c r="E12" s="24" t="s">
        <v>425</v>
      </c>
      <c r="F12" s="24" t="s">
        <v>602</v>
      </c>
      <c r="G12" s="286">
        <v>374</v>
      </c>
      <c r="H12" s="251" t="s">
        <v>717</v>
      </c>
    </row>
    <row r="13" spans="2:11" ht="30" customHeight="1">
      <c r="B13" s="512"/>
      <c r="C13" s="472"/>
      <c r="D13" s="510"/>
      <c r="E13" s="24" t="s">
        <v>75</v>
      </c>
      <c r="F13" s="24" t="s">
        <v>641</v>
      </c>
      <c r="G13" s="286">
        <v>2242</v>
      </c>
      <c r="H13" s="251" t="s">
        <v>717</v>
      </c>
    </row>
    <row r="14" spans="2:11" ht="30" customHeight="1">
      <c r="B14" s="513"/>
      <c r="C14" s="473"/>
      <c r="D14" s="514"/>
      <c r="E14" s="24" t="s">
        <v>75</v>
      </c>
      <c r="F14" s="24" t="s">
        <v>643</v>
      </c>
      <c r="G14" s="286">
        <v>872</v>
      </c>
      <c r="H14" s="251" t="s">
        <v>717</v>
      </c>
      <c r="I14" s="140">
        <f>SUM(G12:G14)</f>
        <v>3488</v>
      </c>
    </row>
    <row r="15" spans="2:11" ht="30" customHeight="1">
      <c r="B15" s="499" t="s">
        <v>282</v>
      </c>
      <c r="C15" s="490"/>
      <c r="D15" s="490"/>
      <c r="E15" s="490"/>
      <c r="F15" s="500"/>
      <c r="G15" s="287">
        <f>SUM(G7:G14)</f>
        <v>298588168</v>
      </c>
      <c r="H15" s="64"/>
      <c r="K15" s="140">
        <f>G15-I14</f>
        <v>298584680</v>
      </c>
    </row>
    <row r="16" spans="2:11" ht="12" customHeight="1">
      <c r="C16" s="174"/>
      <c r="G16" s="171"/>
    </row>
    <row r="17" spans="2:8" ht="23.25" customHeight="1">
      <c r="B17" s="253" t="s">
        <v>719</v>
      </c>
      <c r="C17" s="174"/>
      <c r="G17" s="171"/>
    </row>
    <row r="18" spans="2:8">
      <c r="B18" s="27"/>
      <c r="C18" s="174"/>
      <c r="G18" s="132"/>
      <c r="H18" s="53" t="s">
        <v>141</v>
      </c>
    </row>
    <row r="19" spans="2:8" ht="30" customHeight="1">
      <c r="B19" s="130" t="s">
        <v>421</v>
      </c>
      <c r="C19" s="184" t="s">
        <v>285</v>
      </c>
      <c r="D19" s="130" t="s">
        <v>277</v>
      </c>
      <c r="E19" s="130" t="s">
        <v>278</v>
      </c>
      <c r="F19" s="130" t="s">
        <v>289</v>
      </c>
      <c r="G19" s="172" t="s">
        <v>288</v>
      </c>
      <c r="H19" s="130" t="s">
        <v>279</v>
      </c>
    </row>
    <row r="20" spans="2:8" ht="30" customHeight="1">
      <c r="B20" s="457" t="str">
        <f>B7</f>
        <v>보조금
수입</v>
      </c>
      <c r="C20" s="471" t="s">
        <v>280</v>
      </c>
      <c r="D20" s="455" t="s">
        <v>281</v>
      </c>
      <c r="E20" s="424" t="s">
        <v>291</v>
      </c>
      <c r="F20" s="126" t="s">
        <v>600</v>
      </c>
      <c r="G20" s="284">
        <v>68460420</v>
      </c>
      <c r="H20" s="250" t="s">
        <v>720</v>
      </c>
    </row>
    <row r="21" spans="2:8" ht="30" customHeight="1">
      <c r="B21" s="458"/>
      <c r="C21" s="472"/>
      <c r="D21" s="456"/>
      <c r="E21" s="425"/>
      <c r="F21" s="252" t="s">
        <v>601</v>
      </c>
      <c r="G21" s="285">
        <v>374</v>
      </c>
      <c r="H21" s="73" t="s">
        <v>463</v>
      </c>
    </row>
    <row r="22" spans="2:8" ht="30" customHeight="1">
      <c r="B22" s="458"/>
      <c r="C22" s="472"/>
      <c r="D22" s="456"/>
      <c r="E22" s="425"/>
      <c r="F22" s="126" t="s">
        <v>599</v>
      </c>
      <c r="G22" s="284">
        <v>67750390</v>
      </c>
      <c r="H22" s="250" t="s">
        <v>721</v>
      </c>
    </row>
    <row r="23" spans="2:8" ht="30" customHeight="1">
      <c r="B23" s="458"/>
      <c r="C23" s="472"/>
      <c r="D23" s="456"/>
      <c r="E23" s="425"/>
      <c r="F23" s="24" t="s">
        <v>644</v>
      </c>
      <c r="G23" s="285">
        <v>82519870</v>
      </c>
      <c r="H23" s="249" t="s">
        <v>723</v>
      </c>
    </row>
    <row r="24" spans="2:8" ht="30" customHeight="1">
      <c r="B24" s="458"/>
      <c r="C24" s="472"/>
      <c r="D24" s="456"/>
      <c r="E24" s="425"/>
      <c r="F24" s="252" t="s">
        <v>645</v>
      </c>
      <c r="G24" s="285">
        <v>2242</v>
      </c>
      <c r="H24" s="73" t="str">
        <f>H21</f>
        <v>법인사업비계좌로 이체</v>
      </c>
    </row>
    <row r="25" spans="2:8" ht="30" customHeight="1">
      <c r="B25" s="458"/>
      <c r="C25" s="472"/>
      <c r="D25" s="456"/>
      <c r="E25" s="425"/>
      <c r="F25" s="252" t="s">
        <v>646</v>
      </c>
      <c r="G25" s="285">
        <v>79854000</v>
      </c>
      <c r="H25" s="250" t="s">
        <v>722</v>
      </c>
    </row>
    <row r="26" spans="2:8" ht="30" customHeight="1">
      <c r="B26" s="458"/>
      <c r="C26" s="472"/>
      <c r="D26" s="456"/>
      <c r="E26" s="425"/>
      <c r="F26" s="252" t="s">
        <v>647</v>
      </c>
      <c r="G26" s="285">
        <v>872</v>
      </c>
      <c r="H26" s="250" t="str">
        <f>H24</f>
        <v>법인사업비계좌로 이체</v>
      </c>
    </row>
    <row r="27" spans="2:8" ht="30" hidden="1" customHeight="1">
      <c r="B27" s="334"/>
      <c r="C27" s="293"/>
      <c r="D27" s="336"/>
      <c r="E27" s="319"/>
      <c r="F27" s="252"/>
      <c r="G27" s="285"/>
      <c r="H27" s="73"/>
    </row>
    <row r="28" spans="2:8" ht="30" hidden="1" customHeight="1">
      <c r="B28" s="335"/>
      <c r="C28" s="283"/>
      <c r="D28" s="337"/>
      <c r="E28" s="320"/>
      <c r="F28" s="252"/>
      <c r="G28" s="285"/>
      <c r="H28" s="73"/>
    </row>
    <row r="29" spans="2:8" ht="30" customHeight="1">
      <c r="B29" s="503" t="s">
        <v>282</v>
      </c>
      <c r="C29" s="503"/>
      <c r="D29" s="503"/>
      <c r="E29" s="503"/>
      <c r="F29" s="503"/>
      <c r="G29" s="133">
        <f>SUM(G20:G28)</f>
        <v>298588168</v>
      </c>
      <c r="H29" s="62"/>
    </row>
    <row r="30" spans="2:8" ht="16.5" customHeight="1">
      <c r="B30" s="131"/>
      <c r="C30" s="99"/>
      <c r="D30" s="99"/>
      <c r="E30" s="99"/>
      <c r="F30" s="99"/>
      <c r="G30" s="248"/>
      <c r="H30" s="98"/>
    </row>
    <row r="31" spans="2:8" ht="25.5" customHeight="1">
      <c r="B31" s="253" t="s">
        <v>729</v>
      </c>
    </row>
    <row r="32" spans="2:8">
      <c r="H32" s="53" t="s">
        <v>141</v>
      </c>
    </row>
    <row r="33" spans="2:8" ht="30" customHeight="1">
      <c r="B33" s="56" t="s">
        <v>85</v>
      </c>
      <c r="C33" s="467" t="s">
        <v>86</v>
      </c>
      <c r="D33" s="468"/>
      <c r="E33" s="56" t="s">
        <v>87</v>
      </c>
      <c r="F33" s="467" t="s">
        <v>636</v>
      </c>
      <c r="G33" s="468"/>
      <c r="H33" s="56" t="s">
        <v>242</v>
      </c>
    </row>
    <row r="34" spans="2:8" ht="30" customHeight="1">
      <c r="B34" s="24" t="s">
        <v>48</v>
      </c>
      <c r="C34" s="421" t="s">
        <v>292</v>
      </c>
      <c r="D34" s="491"/>
      <c r="E34" s="109" t="s">
        <v>290</v>
      </c>
      <c r="F34" s="505">
        <v>0</v>
      </c>
      <c r="G34" s="506"/>
      <c r="H34" s="9" t="s">
        <v>464</v>
      </c>
    </row>
    <row r="35" spans="2:8" ht="30" customHeight="1">
      <c r="B35" s="418" t="s">
        <v>49</v>
      </c>
      <c r="C35" s="419"/>
      <c r="D35" s="419"/>
      <c r="E35" s="420"/>
      <c r="F35" s="507">
        <f>F34</f>
        <v>0</v>
      </c>
      <c r="G35" s="508"/>
      <c r="H35" s="59"/>
    </row>
    <row r="36" spans="2:8">
      <c r="F36" s="3"/>
      <c r="G36" s="3"/>
    </row>
  </sheetData>
  <mergeCells count="17">
    <mergeCell ref="B3:D3"/>
    <mergeCell ref="D7:D8"/>
    <mergeCell ref="B7:B14"/>
    <mergeCell ref="C7:C14"/>
    <mergeCell ref="D12:D14"/>
    <mergeCell ref="B35:E35"/>
    <mergeCell ref="C33:D33"/>
    <mergeCell ref="C34:D34"/>
    <mergeCell ref="B15:F15"/>
    <mergeCell ref="B29:F29"/>
    <mergeCell ref="F33:G33"/>
    <mergeCell ref="F34:G34"/>
    <mergeCell ref="F35:G35"/>
    <mergeCell ref="B20:B26"/>
    <mergeCell ref="C20:C26"/>
    <mergeCell ref="D20:D26"/>
    <mergeCell ref="E20:E2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horizontalDpi="4294967293" r:id="rId1"/>
  <headerFooter>
    <oddFooter>&amp;C18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26"/>
  <sheetViews>
    <sheetView topLeftCell="A12" zoomScaleNormal="100" workbookViewId="0">
      <selection activeCell="I36" sqref="I36"/>
    </sheetView>
  </sheetViews>
  <sheetFormatPr defaultRowHeight="16.5"/>
  <cols>
    <col min="1" max="1" width="3.25" customWidth="1"/>
    <col min="2" max="2" width="12.625" bestFit="1" customWidth="1"/>
    <col min="3" max="3" width="13.75" customWidth="1"/>
    <col min="4" max="4" width="10.125" bestFit="1" customWidth="1"/>
    <col min="5" max="5" width="8.875" bestFit="1" customWidth="1"/>
    <col min="6" max="6" width="11.5" customWidth="1"/>
    <col min="7" max="7" width="14.125" customWidth="1"/>
    <col min="8" max="8" width="11.125" bestFit="1" customWidth="1"/>
    <col min="9" max="9" width="17.625" customWidth="1"/>
    <col min="10" max="10" width="3.875" customWidth="1"/>
    <col min="11" max="11" width="13.625" bestFit="1" customWidth="1"/>
    <col min="12" max="14" width="12.375" bestFit="1" customWidth="1"/>
    <col min="15" max="15" width="11" bestFit="1" customWidth="1"/>
    <col min="16" max="17" width="10.75" bestFit="1" customWidth="1"/>
    <col min="18" max="20" width="9.75" bestFit="1" customWidth="1"/>
    <col min="21" max="21" width="9.125" bestFit="1" customWidth="1"/>
  </cols>
  <sheetData>
    <row r="2" spans="2:22" s="81" customFormat="1" ht="31.5" customHeight="1">
      <c r="B2" s="114" t="s">
        <v>516</v>
      </c>
      <c r="C2" s="114"/>
      <c r="D2" s="114"/>
      <c r="E2" s="114"/>
    </row>
    <row r="3" spans="2:22">
      <c r="B3" s="401" t="s">
        <v>633</v>
      </c>
      <c r="C3" s="401"/>
      <c r="D3" s="401"/>
    </row>
    <row r="4" spans="2:22">
      <c r="I4" s="53" t="s">
        <v>203</v>
      </c>
      <c r="K4" t="s">
        <v>298</v>
      </c>
      <c r="L4" t="s">
        <v>299</v>
      </c>
      <c r="M4" t="s">
        <v>300</v>
      </c>
      <c r="N4" s="515" t="s">
        <v>297</v>
      </c>
      <c r="O4" t="s">
        <v>301</v>
      </c>
      <c r="P4" t="s">
        <v>302</v>
      </c>
      <c r="Q4" t="s">
        <v>303</v>
      </c>
      <c r="R4" t="s">
        <v>304</v>
      </c>
      <c r="S4" t="s">
        <v>305</v>
      </c>
      <c r="T4" t="s">
        <v>306</v>
      </c>
      <c r="U4" t="s">
        <v>307</v>
      </c>
    </row>
    <row r="5" spans="2:22" ht="28.5" customHeight="1">
      <c r="B5" s="79" t="s">
        <v>204</v>
      </c>
      <c r="C5" s="79" t="s">
        <v>205</v>
      </c>
      <c r="D5" s="79" t="s">
        <v>206</v>
      </c>
      <c r="E5" s="79" t="s">
        <v>207</v>
      </c>
      <c r="F5" s="193" t="s">
        <v>208</v>
      </c>
      <c r="G5" s="79" t="s">
        <v>331</v>
      </c>
      <c r="H5" s="79" t="s">
        <v>332</v>
      </c>
      <c r="I5" s="79" t="s">
        <v>209</v>
      </c>
      <c r="K5" s="201">
        <v>0.1</v>
      </c>
      <c r="L5" s="201">
        <v>0.3</v>
      </c>
      <c r="M5" s="201">
        <v>0.5</v>
      </c>
      <c r="N5" s="515"/>
      <c r="O5" s="23" t="s">
        <v>308</v>
      </c>
      <c r="P5" s="23"/>
      <c r="Q5" s="23"/>
      <c r="R5" s="23"/>
      <c r="S5" s="23"/>
      <c r="T5" s="23"/>
      <c r="U5" s="23"/>
    </row>
    <row r="6" spans="2:22" ht="28.5" customHeight="1">
      <c r="B6" s="24"/>
      <c r="C6" s="176" t="s">
        <v>210</v>
      </c>
      <c r="D6" s="24" t="s">
        <v>214</v>
      </c>
      <c r="E6" s="24">
        <v>1</v>
      </c>
      <c r="F6" s="6">
        <v>279000</v>
      </c>
      <c r="G6" s="247">
        <v>0</v>
      </c>
      <c r="H6" s="247">
        <v>1000</v>
      </c>
      <c r="I6" s="6"/>
      <c r="K6" s="141">
        <f t="shared" ref="K6:K19" si="0">F6*0.1</f>
        <v>27900</v>
      </c>
      <c r="L6" s="141">
        <f t="shared" ref="L6:L19" si="1">F6*0.3</f>
        <v>83700</v>
      </c>
      <c r="M6" s="141">
        <f t="shared" ref="M6:M19" si="2">F6*0.5</f>
        <v>139500</v>
      </c>
      <c r="N6" s="139">
        <f t="shared" ref="N6:N19" si="3">F6-SUM(K6:M6)</f>
        <v>27900</v>
      </c>
      <c r="O6" s="141">
        <f t="shared" ref="O6:U15" si="4">N6*0.5</f>
        <v>13950</v>
      </c>
      <c r="P6" s="141">
        <f t="shared" si="4"/>
        <v>6975</v>
      </c>
      <c r="Q6" s="141">
        <f t="shared" si="4"/>
        <v>3487.5</v>
      </c>
      <c r="R6" s="137">
        <f t="shared" si="4"/>
        <v>1743.75</v>
      </c>
      <c r="S6" s="136">
        <f t="shared" si="4"/>
        <v>871.875</v>
      </c>
      <c r="T6" s="136">
        <f t="shared" si="4"/>
        <v>435.9375</v>
      </c>
      <c r="U6" s="136">
        <f t="shared" si="4"/>
        <v>217.96875</v>
      </c>
      <c r="V6" s="136"/>
    </row>
    <row r="7" spans="2:22" ht="28.5" customHeight="1">
      <c r="B7" s="24"/>
      <c r="C7" s="176" t="s">
        <v>211</v>
      </c>
      <c r="D7" s="24"/>
      <c r="E7" s="24">
        <v>2</v>
      </c>
      <c r="F7" s="198">
        <v>138000</v>
      </c>
      <c r="G7" s="247">
        <v>0</v>
      </c>
      <c r="H7" s="247">
        <v>1000</v>
      </c>
      <c r="I7" s="6" t="s">
        <v>226</v>
      </c>
      <c r="K7" s="141">
        <f t="shared" si="0"/>
        <v>13800</v>
      </c>
      <c r="L7" s="141">
        <f t="shared" si="1"/>
        <v>41400</v>
      </c>
      <c r="M7" s="141">
        <f t="shared" si="2"/>
        <v>69000</v>
      </c>
      <c r="N7" s="139">
        <f t="shared" si="3"/>
        <v>13800</v>
      </c>
      <c r="O7" s="141">
        <f t="shared" si="4"/>
        <v>6900</v>
      </c>
      <c r="P7" s="141">
        <f t="shared" si="4"/>
        <v>3450</v>
      </c>
      <c r="Q7" s="141">
        <f t="shared" si="4"/>
        <v>1725</v>
      </c>
      <c r="R7" s="137">
        <f t="shared" si="4"/>
        <v>862.5</v>
      </c>
      <c r="S7" s="136">
        <f t="shared" si="4"/>
        <v>431.25</v>
      </c>
      <c r="T7" s="136">
        <f t="shared" si="4"/>
        <v>215.625</v>
      </c>
      <c r="U7" s="136">
        <f t="shared" si="4"/>
        <v>107.8125</v>
      </c>
      <c r="V7" s="136"/>
    </row>
    <row r="8" spans="2:22" ht="28.5" customHeight="1">
      <c r="B8" s="24"/>
      <c r="C8" s="176" t="s">
        <v>212</v>
      </c>
      <c r="D8" s="24"/>
      <c r="E8" s="24">
        <v>3</v>
      </c>
      <c r="F8" s="6">
        <v>270000</v>
      </c>
      <c r="G8" s="6">
        <v>0</v>
      </c>
      <c r="H8" s="6">
        <f>H7</f>
        <v>1000</v>
      </c>
      <c r="I8" s="6"/>
      <c r="K8" s="141">
        <f t="shared" si="0"/>
        <v>27000</v>
      </c>
      <c r="L8" s="141">
        <f t="shared" si="1"/>
        <v>81000</v>
      </c>
      <c r="M8" s="141">
        <f t="shared" si="2"/>
        <v>135000</v>
      </c>
      <c r="N8" s="139">
        <f t="shared" si="3"/>
        <v>27000</v>
      </c>
      <c r="O8" s="141">
        <f t="shared" si="4"/>
        <v>13500</v>
      </c>
      <c r="P8" s="141">
        <f t="shared" si="4"/>
        <v>6750</v>
      </c>
      <c r="Q8" s="141">
        <f t="shared" si="4"/>
        <v>3375</v>
      </c>
      <c r="R8" s="137">
        <f t="shared" si="4"/>
        <v>1687.5</v>
      </c>
      <c r="S8" s="136">
        <f t="shared" si="4"/>
        <v>843.75</v>
      </c>
      <c r="T8" s="136">
        <f t="shared" si="4"/>
        <v>421.875</v>
      </c>
      <c r="U8" s="136">
        <f t="shared" si="4"/>
        <v>210.9375</v>
      </c>
      <c r="V8" s="136"/>
    </row>
    <row r="9" spans="2:22" ht="28.5" customHeight="1">
      <c r="B9" s="24"/>
      <c r="C9" s="176" t="s">
        <v>213</v>
      </c>
      <c r="D9" s="24"/>
      <c r="E9" s="24">
        <v>10</v>
      </c>
      <c r="F9" s="6">
        <v>350000</v>
      </c>
      <c r="G9" s="247">
        <v>0</v>
      </c>
      <c r="H9" s="247">
        <f>H7</f>
        <v>1000</v>
      </c>
      <c r="I9" s="6" t="s">
        <v>227</v>
      </c>
      <c r="K9" s="141">
        <f t="shared" si="0"/>
        <v>35000</v>
      </c>
      <c r="L9" s="141">
        <f t="shared" si="1"/>
        <v>105000</v>
      </c>
      <c r="M9" s="141">
        <f t="shared" si="2"/>
        <v>175000</v>
      </c>
      <c r="N9" s="139">
        <f t="shared" si="3"/>
        <v>35000</v>
      </c>
      <c r="O9" s="141">
        <f t="shared" si="4"/>
        <v>17500</v>
      </c>
      <c r="P9" s="141">
        <f t="shared" si="4"/>
        <v>8750</v>
      </c>
      <c r="Q9" s="141">
        <f t="shared" si="4"/>
        <v>4375</v>
      </c>
      <c r="R9" s="137">
        <f t="shared" si="4"/>
        <v>2187.5</v>
      </c>
      <c r="S9" s="136">
        <f t="shared" si="4"/>
        <v>1093.75</v>
      </c>
      <c r="T9" s="136">
        <f t="shared" si="4"/>
        <v>546.875</v>
      </c>
      <c r="U9" s="136">
        <f t="shared" si="4"/>
        <v>273.4375</v>
      </c>
      <c r="V9" s="136"/>
    </row>
    <row r="10" spans="2:22" ht="28.5" customHeight="1">
      <c r="B10" s="80">
        <v>40724</v>
      </c>
      <c r="C10" s="24" t="s">
        <v>215</v>
      </c>
      <c r="D10" s="24"/>
      <c r="E10" s="24">
        <v>3</v>
      </c>
      <c r="F10" s="6">
        <v>119970</v>
      </c>
      <c r="G10" s="247">
        <v>0</v>
      </c>
      <c r="H10" s="247">
        <v>1000</v>
      </c>
      <c r="I10" s="6" t="s">
        <v>228</v>
      </c>
      <c r="K10" s="141">
        <f t="shared" si="0"/>
        <v>11997</v>
      </c>
      <c r="L10" s="141">
        <f t="shared" si="1"/>
        <v>35991</v>
      </c>
      <c r="M10" s="141">
        <f t="shared" si="2"/>
        <v>59985</v>
      </c>
      <c r="N10" s="139">
        <f t="shared" si="3"/>
        <v>11997</v>
      </c>
      <c r="O10" s="141">
        <f t="shared" si="4"/>
        <v>5998.5</v>
      </c>
      <c r="P10" s="141">
        <f t="shared" si="4"/>
        <v>2999.25</v>
      </c>
      <c r="Q10" s="141">
        <f t="shared" si="4"/>
        <v>1499.625</v>
      </c>
      <c r="R10" s="137">
        <f t="shared" si="4"/>
        <v>749.8125</v>
      </c>
      <c r="S10" s="136">
        <f t="shared" si="4"/>
        <v>374.90625</v>
      </c>
      <c r="T10" s="136">
        <f t="shared" si="4"/>
        <v>187.453125</v>
      </c>
      <c r="U10" s="136">
        <f t="shared" si="4"/>
        <v>93.7265625</v>
      </c>
      <c r="V10" s="136"/>
    </row>
    <row r="11" spans="2:22" ht="28.5" customHeight="1">
      <c r="B11" s="80">
        <v>40889</v>
      </c>
      <c r="C11" s="176" t="s">
        <v>216</v>
      </c>
      <c r="D11" s="24"/>
      <c r="E11" s="24">
        <v>2</v>
      </c>
      <c r="F11" s="6">
        <v>230000</v>
      </c>
      <c r="G11" s="247">
        <v>0</v>
      </c>
      <c r="H11" s="247">
        <v>1000</v>
      </c>
      <c r="I11" s="6" t="s">
        <v>229</v>
      </c>
      <c r="K11" s="141">
        <f t="shared" si="0"/>
        <v>23000</v>
      </c>
      <c r="L11" s="141">
        <f t="shared" si="1"/>
        <v>69000</v>
      </c>
      <c r="M11" s="141">
        <f t="shared" si="2"/>
        <v>115000</v>
      </c>
      <c r="N11" s="139">
        <f t="shared" si="3"/>
        <v>23000</v>
      </c>
      <c r="O11" s="141">
        <f t="shared" si="4"/>
        <v>11500</v>
      </c>
      <c r="P11" s="141">
        <f t="shared" si="4"/>
        <v>5750</v>
      </c>
      <c r="Q11" s="141">
        <f t="shared" si="4"/>
        <v>2875</v>
      </c>
      <c r="R11" s="137">
        <f t="shared" si="4"/>
        <v>1437.5</v>
      </c>
      <c r="S11" s="136">
        <f t="shared" si="4"/>
        <v>718.75</v>
      </c>
      <c r="T11" s="136">
        <f t="shared" si="4"/>
        <v>359.375</v>
      </c>
      <c r="U11" s="136">
        <f t="shared" si="4"/>
        <v>179.6875</v>
      </c>
      <c r="V11" s="136"/>
    </row>
    <row r="12" spans="2:22" ht="28.5" customHeight="1">
      <c r="B12" s="80">
        <v>41002</v>
      </c>
      <c r="C12" s="282" t="s">
        <v>268</v>
      </c>
      <c r="D12" s="24" t="s">
        <v>223</v>
      </c>
      <c r="E12" s="24">
        <v>1</v>
      </c>
      <c r="F12" s="6">
        <v>1300000</v>
      </c>
      <c r="G12" s="6">
        <v>0</v>
      </c>
      <c r="H12" s="6">
        <v>1000</v>
      </c>
      <c r="I12" s="6" t="s">
        <v>225</v>
      </c>
      <c r="K12" s="141">
        <f t="shared" si="0"/>
        <v>130000</v>
      </c>
      <c r="L12" s="141">
        <f t="shared" si="1"/>
        <v>390000</v>
      </c>
      <c r="M12" s="141">
        <f t="shared" si="2"/>
        <v>650000</v>
      </c>
      <c r="N12" s="139">
        <f t="shared" si="3"/>
        <v>130000</v>
      </c>
      <c r="O12" s="141">
        <f t="shared" si="4"/>
        <v>65000</v>
      </c>
      <c r="P12" s="141">
        <f t="shared" si="4"/>
        <v>32500</v>
      </c>
      <c r="Q12" s="137">
        <f t="shared" si="4"/>
        <v>16250</v>
      </c>
      <c r="R12" s="138">
        <f t="shared" si="4"/>
        <v>8125</v>
      </c>
      <c r="S12" s="136">
        <f t="shared" si="4"/>
        <v>4062.5</v>
      </c>
      <c r="T12" s="136">
        <f t="shared" si="4"/>
        <v>2031.25</v>
      </c>
      <c r="U12" s="316">
        <f t="shared" si="4"/>
        <v>1015.625</v>
      </c>
      <c r="V12" s="136"/>
    </row>
    <row r="13" spans="2:22" ht="28.5" customHeight="1">
      <c r="B13" s="24" t="s">
        <v>217</v>
      </c>
      <c r="C13" s="176" t="s">
        <v>218</v>
      </c>
      <c r="D13" s="24"/>
      <c r="E13" s="24">
        <v>1</v>
      </c>
      <c r="F13" s="6">
        <v>143000</v>
      </c>
      <c r="G13" s="247">
        <v>0</v>
      </c>
      <c r="H13" s="247">
        <v>1000</v>
      </c>
      <c r="I13" s="6" t="s">
        <v>230</v>
      </c>
      <c r="K13" s="141">
        <f t="shared" si="0"/>
        <v>14300</v>
      </c>
      <c r="L13" s="141">
        <f t="shared" si="1"/>
        <v>42900</v>
      </c>
      <c r="M13" s="141">
        <f t="shared" si="2"/>
        <v>71500</v>
      </c>
      <c r="N13" s="139">
        <f t="shared" si="3"/>
        <v>14300</v>
      </c>
      <c r="O13" s="141">
        <f t="shared" si="4"/>
        <v>7150</v>
      </c>
      <c r="P13" s="141">
        <f t="shared" si="4"/>
        <v>3575</v>
      </c>
      <c r="Q13" s="137">
        <f t="shared" si="4"/>
        <v>1787.5</v>
      </c>
      <c r="R13" s="138">
        <f t="shared" si="4"/>
        <v>893.75</v>
      </c>
      <c r="S13" s="136">
        <f t="shared" si="4"/>
        <v>446.875</v>
      </c>
      <c r="T13" s="136">
        <f t="shared" si="4"/>
        <v>223.4375</v>
      </c>
      <c r="U13" s="316">
        <f t="shared" si="4"/>
        <v>111.71875</v>
      </c>
      <c r="V13" s="136"/>
    </row>
    <row r="14" spans="2:22" ht="33" customHeight="1">
      <c r="B14" s="80">
        <v>42003</v>
      </c>
      <c r="C14" s="282" t="s">
        <v>219</v>
      </c>
      <c r="D14" s="24" t="s">
        <v>222</v>
      </c>
      <c r="E14" s="71" t="s">
        <v>224</v>
      </c>
      <c r="F14" s="6">
        <v>1435860</v>
      </c>
      <c r="G14" s="247">
        <v>2244</v>
      </c>
      <c r="H14" s="247">
        <v>2243</v>
      </c>
      <c r="I14" s="6" t="s">
        <v>231</v>
      </c>
      <c r="K14" s="141">
        <f t="shared" si="0"/>
        <v>143586</v>
      </c>
      <c r="L14" s="141">
        <f t="shared" si="1"/>
        <v>430758</v>
      </c>
      <c r="M14" s="141">
        <f t="shared" si="2"/>
        <v>717930</v>
      </c>
      <c r="N14" s="139">
        <f t="shared" si="3"/>
        <v>143586</v>
      </c>
      <c r="O14" s="137">
        <f t="shared" si="4"/>
        <v>71793</v>
      </c>
      <c r="P14" s="136">
        <f t="shared" si="4"/>
        <v>35896.5</v>
      </c>
      <c r="Q14" s="136">
        <f t="shared" si="4"/>
        <v>17948.25</v>
      </c>
      <c r="R14" s="138">
        <f t="shared" si="4"/>
        <v>8974.125</v>
      </c>
      <c r="S14" s="316">
        <f t="shared" si="4"/>
        <v>4487.0625</v>
      </c>
      <c r="T14" s="374">
        <f t="shared" si="4"/>
        <v>2243.53125</v>
      </c>
      <c r="U14" s="136">
        <f t="shared" si="4"/>
        <v>1121.765625</v>
      </c>
      <c r="V14" s="136"/>
    </row>
    <row r="15" spans="2:22" ht="28.5" customHeight="1">
      <c r="B15" s="80">
        <v>42229</v>
      </c>
      <c r="C15" s="24" t="s">
        <v>220</v>
      </c>
      <c r="D15" s="24" t="s">
        <v>214</v>
      </c>
      <c r="E15" s="24">
        <v>1</v>
      </c>
      <c r="F15" s="6">
        <v>169500</v>
      </c>
      <c r="G15" s="6">
        <v>530</v>
      </c>
      <c r="H15" s="6">
        <v>1000</v>
      </c>
      <c r="I15" s="6" t="s">
        <v>232</v>
      </c>
      <c r="K15" s="141">
        <f t="shared" si="0"/>
        <v>16950</v>
      </c>
      <c r="L15" s="141">
        <f t="shared" si="1"/>
        <v>50850</v>
      </c>
      <c r="M15" s="137">
        <f t="shared" si="2"/>
        <v>84750</v>
      </c>
      <c r="N15" s="139">
        <f t="shared" si="3"/>
        <v>16950</v>
      </c>
      <c r="O15" s="136">
        <f t="shared" si="4"/>
        <v>8475</v>
      </c>
      <c r="P15" s="136">
        <f t="shared" si="4"/>
        <v>4237.5</v>
      </c>
      <c r="Q15" s="136">
        <f t="shared" si="4"/>
        <v>2118.75</v>
      </c>
      <c r="R15" s="317">
        <f t="shared" si="4"/>
        <v>1059.375</v>
      </c>
      <c r="S15" s="374">
        <f t="shared" si="4"/>
        <v>529.6875</v>
      </c>
      <c r="T15" s="136">
        <f t="shared" si="4"/>
        <v>264.84375</v>
      </c>
      <c r="U15" s="136">
        <f t="shared" si="4"/>
        <v>132.421875</v>
      </c>
      <c r="V15" s="136"/>
    </row>
    <row r="16" spans="2:22" ht="28.5" customHeight="1">
      <c r="B16" s="80">
        <v>42596</v>
      </c>
      <c r="C16" s="24" t="s">
        <v>330</v>
      </c>
      <c r="D16" s="24"/>
      <c r="E16" s="24">
        <v>1</v>
      </c>
      <c r="F16" s="6">
        <v>1063700</v>
      </c>
      <c r="G16" s="6">
        <v>664</v>
      </c>
      <c r="H16" s="6">
        <v>1000</v>
      </c>
      <c r="I16" s="6" t="s">
        <v>329</v>
      </c>
      <c r="K16" s="141">
        <f t="shared" si="0"/>
        <v>106370</v>
      </c>
      <c r="L16" s="137">
        <f t="shared" si="1"/>
        <v>319110</v>
      </c>
      <c r="M16" s="141">
        <f t="shared" si="2"/>
        <v>531850</v>
      </c>
      <c r="N16" s="139">
        <f t="shared" si="3"/>
        <v>106370</v>
      </c>
      <c r="O16" s="136">
        <v>53185</v>
      </c>
      <c r="P16" s="136">
        <v>26592</v>
      </c>
      <c r="Q16" s="316">
        <v>1329</v>
      </c>
      <c r="R16" s="373">
        <v>664</v>
      </c>
      <c r="S16" s="136">
        <v>332</v>
      </c>
      <c r="T16" s="136">
        <v>166</v>
      </c>
      <c r="U16" s="136">
        <v>83</v>
      </c>
      <c r="V16" s="136"/>
    </row>
    <row r="17" spans="2:22" ht="28.5" customHeight="1">
      <c r="B17" s="80">
        <v>43478</v>
      </c>
      <c r="C17" s="24" t="s">
        <v>376</v>
      </c>
      <c r="D17" s="24" t="s">
        <v>377</v>
      </c>
      <c r="E17" s="24">
        <v>2</v>
      </c>
      <c r="F17" s="6">
        <v>1855600</v>
      </c>
      <c r="G17" s="6">
        <v>92780</v>
      </c>
      <c r="H17" s="6">
        <v>92780</v>
      </c>
      <c r="I17" s="6" t="s">
        <v>378</v>
      </c>
      <c r="K17" s="141">
        <f>F17*0.1</f>
        <v>185560</v>
      </c>
      <c r="L17" s="137">
        <f t="shared" si="1"/>
        <v>556680</v>
      </c>
      <c r="M17" s="141">
        <f t="shared" si="2"/>
        <v>927800</v>
      </c>
      <c r="N17" s="139">
        <f t="shared" si="3"/>
        <v>185560</v>
      </c>
      <c r="O17" s="374">
        <v>92780</v>
      </c>
      <c r="P17" s="136">
        <v>46390</v>
      </c>
      <c r="Q17" s="136">
        <v>23195</v>
      </c>
      <c r="R17" s="138">
        <v>11597</v>
      </c>
      <c r="S17" s="136">
        <v>5798</v>
      </c>
      <c r="T17" s="136">
        <v>2899</v>
      </c>
      <c r="U17" s="136">
        <v>1449</v>
      </c>
      <c r="V17" s="136"/>
    </row>
    <row r="18" spans="2:22" ht="28.5" customHeight="1">
      <c r="B18" s="80">
        <v>43586</v>
      </c>
      <c r="C18" s="24" t="s">
        <v>379</v>
      </c>
      <c r="D18" s="24" t="s">
        <v>377</v>
      </c>
      <c r="E18" s="24">
        <v>1</v>
      </c>
      <c r="F18" s="6">
        <v>155510</v>
      </c>
      <c r="G18" s="6">
        <v>7775</v>
      </c>
      <c r="H18" s="6">
        <v>7776</v>
      </c>
      <c r="I18" s="6" t="s">
        <v>380</v>
      </c>
      <c r="K18" s="141">
        <f t="shared" si="0"/>
        <v>15551</v>
      </c>
      <c r="L18" s="137">
        <f t="shared" si="1"/>
        <v>46653</v>
      </c>
      <c r="M18" s="141">
        <f t="shared" si="2"/>
        <v>77755</v>
      </c>
      <c r="N18" s="139">
        <f t="shared" si="3"/>
        <v>15551</v>
      </c>
      <c r="O18" s="374">
        <v>7775</v>
      </c>
      <c r="P18" s="136">
        <v>3887</v>
      </c>
      <c r="Q18" s="136">
        <v>1943</v>
      </c>
      <c r="R18" s="138">
        <v>971</v>
      </c>
      <c r="S18" s="136">
        <v>485</v>
      </c>
      <c r="T18" s="136">
        <v>242</v>
      </c>
      <c r="U18" s="136">
        <v>121</v>
      </c>
      <c r="V18" s="136"/>
    </row>
    <row r="19" spans="2:22" ht="28.5" customHeight="1">
      <c r="B19" s="80">
        <v>43760</v>
      </c>
      <c r="C19" s="71" t="s">
        <v>381</v>
      </c>
      <c r="D19" s="24"/>
      <c r="E19" s="24">
        <v>1</v>
      </c>
      <c r="F19" s="6">
        <v>287280</v>
      </c>
      <c r="G19" s="6">
        <v>14364</v>
      </c>
      <c r="H19" s="6">
        <v>7182</v>
      </c>
      <c r="I19" s="6" t="s">
        <v>382</v>
      </c>
      <c r="K19" s="141">
        <f t="shared" si="0"/>
        <v>28728</v>
      </c>
      <c r="L19" s="137">
        <f t="shared" si="1"/>
        <v>86184</v>
      </c>
      <c r="M19" s="141">
        <f t="shared" si="2"/>
        <v>143640</v>
      </c>
      <c r="N19" s="139">
        <f t="shared" si="3"/>
        <v>28728</v>
      </c>
      <c r="O19" s="374">
        <v>14364</v>
      </c>
      <c r="P19" s="136">
        <v>7182</v>
      </c>
      <c r="Q19" s="136">
        <v>3591</v>
      </c>
      <c r="R19" s="138">
        <v>1795</v>
      </c>
      <c r="S19" s="136">
        <v>897</v>
      </c>
      <c r="T19" s="136">
        <v>448</v>
      </c>
      <c r="U19" s="136">
        <v>224</v>
      </c>
      <c r="V19" s="136"/>
    </row>
    <row r="20" spans="2:22" ht="33" customHeight="1">
      <c r="B20" s="421" t="s">
        <v>221</v>
      </c>
      <c r="C20" s="518"/>
      <c r="D20" s="491"/>
      <c r="E20" s="24"/>
      <c r="F20" s="6">
        <f>SUM(F6:F19)</f>
        <v>7797420</v>
      </c>
      <c r="G20" s="6">
        <f>SUM(G6:G19)</f>
        <v>118357</v>
      </c>
      <c r="H20" s="6">
        <f>SUM(H6:H19)</f>
        <v>119981</v>
      </c>
      <c r="I20" s="375" t="s">
        <v>773</v>
      </c>
      <c r="K20" s="140">
        <f>SUM(K6:K19)</f>
        <v>779742</v>
      </c>
      <c r="L20" s="140">
        <f>SUM(L6:L19)</f>
        <v>2339226</v>
      </c>
      <c r="M20" s="140">
        <f>SUM(M6:M19)</f>
        <v>3898710</v>
      </c>
      <c r="N20" s="140">
        <f>SUM(N6:N19)</f>
        <v>779742</v>
      </c>
      <c r="O20" s="140">
        <f t="shared" ref="O20:U20" si="5">SUM(O6:O15)</f>
        <v>221766.5</v>
      </c>
      <c r="P20" s="140">
        <f t="shared" si="5"/>
        <v>110883.25</v>
      </c>
      <c r="Q20" s="140">
        <f t="shared" si="5"/>
        <v>55441.625</v>
      </c>
      <c r="R20" s="140">
        <f t="shared" si="5"/>
        <v>27720.8125</v>
      </c>
      <c r="S20" s="140">
        <f t="shared" si="5"/>
        <v>13860.40625</v>
      </c>
      <c r="T20" s="140">
        <f t="shared" si="5"/>
        <v>6930.203125</v>
      </c>
      <c r="U20" s="140">
        <f t="shared" si="5"/>
        <v>3465.1015625</v>
      </c>
    </row>
    <row r="21" spans="2:22" ht="11.25" customHeight="1">
      <c r="I21" s="3"/>
      <c r="K21" s="140">
        <f>SUM(K6:K19)</f>
        <v>779742</v>
      </c>
      <c r="L21" s="140">
        <f>SUM(L6:L19)</f>
        <v>2339226</v>
      </c>
      <c r="M21" s="140">
        <f>SUM(M6:M19)</f>
        <v>3898710</v>
      </c>
      <c r="O21" s="140">
        <f>SUM(O6:O14)</f>
        <v>213291.5</v>
      </c>
      <c r="P21" s="140">
        <f>SUM(P6:P13)</f>
        <v>70749.25</v>
      </c>
      <c r="Q21" s="140">
        <f>SUM(Q6:Q13)</f>
        <v>35374.625</v>
      </c>
      <c r="R21" s="140">
        <f>SUM(R6:R11)</f>
        <v>8668.5625</v>
      </c>
    </row>
    <row r="22" spans="2:22">
      <c r="C22" t="s">
        <v>312</v>
      </c>
      <c r="I22" s="3"/>
      <c r="K22" s="140"/>
      <c r="L22" s="140"/>
      <c r="M22" s="140"/>
      <c r="O22" s="140"/>
      <c r="P22" s="140"/>
      <c r="Q22" s="140"/>
      <c r="R22" s="140"/>
    </row>
    <row r="23" spans="2:22">
      <c r="C23" s="517" t="s">
        <v>313</v>
      </c>
      <c r="D23" s="517"/>
      <c r="E23" s="517"/>
      <c r="F23" s="517"/>
      <c r="G23" s="517"/>
      <c r="H23" s="517"/>
      <c r="I23" s="517"/>
      <c r="K23" s="142">
        <f>SUM(K21:M21,O21:R21)</f>
        <v>7345761.9375</v>
      </c>
    </row>
    <row r="24" spans="2:22" ht="33.75" customHeight="1">
      <c r="C24" s="516" t="s">
        <v>314</v>
      </c>
      <c r="D24" s="516"/>
      <c r="E24" s="516"/>
      <c r="F24" s="516"/>
      <c r="G24" s="516"/>
      <c r="H24" s="516"/>
      <c r="I24" s="516"/>
      <c r="L24" s="3"/>
    </row>
    <row r="25" spans="2:22" ht="21.75" customHeight="1"/>
    <row r="26" spans="2:22">
      <c r="C26" t="s">
        <v>724</v>
      </c>
    </row>
  </sheetData>
  <mergeCells count="5">
    <mergeCell ref="B3:D3"/>
    <mergeCell ref="N4:N5"/>
    <mergeCell ref="C24:I24"/>
    <mergeCell ref="C23:I23"/>
    <mergeCell ref="B20:D20"/>
  </mergeCells>
  <phoneticPr fontId="1" type="noConversion"/>
  <printOptions horizontalCentered="1"/>
  <pageMargins left="0.23622047244094491" right="7.874015748031496E-2" top="0.74803149606299213" bottom="0.74803149606299213" header="0.31496062992125984" footer="0.31496062992125984"/>
  <pageSetup paperSize="9" scale="92" orientation="portrait" horizontalDpi="4294967293" r:id="rId1"/>
  <headerFooter>
    <oddFooter>&amp;C19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J28" sqref="I28:J28"/>
    </sheetView>
  </sheetViews>
  <sheetFormatPr defaultRowHeight="16.5"/>
  <cols>
    <col min="1" max="1" width="3.125" customWidth="1"/>
    <col min="2" max="2" width="7.625" customWidth="1"/>
    <col min="3" max="3" width="10.625" customWidth="1"/>
    <col min="4" max="4" width="13.75" customWidth="1"/>
    <col min="5" max="7" width="14.125" customWidth="1"/>
    <col min="8" max="8" width="24.375" customWidth="1"/>
  </cols>
  <sheetData>
    <row r="2" spans="2:8" ht="28.5" customHeight="1">
      <c r="B2" s="30" t="s">
        <v>275</v>
      </c>
      <c r="C2" s="30"/>
      <c r="D2" s="30"/>
    </row>
    <row r="3" spans="2:8">
      <c r="B3" s="401" t="s">
        <v>632</v>
      </c>
      <c r="C3" s="401"/>
      <c r="D3" s="401"/>
      <c r="E3" s="401"/>
    </row>
    <row r="4" spans="2:8">
      <c r="F4" s="16"/>
      <c r="H4" s="53" t="s">
        <v>134</v>
      </c>
    </row>
    <row r="5" spans="2:8">
      <c r="F5" s="16"/>
      <c r="G5" s="174"/>
      <c r="H5" s="53"/>
    </row>
    <row r="6" spans="2:8" ht="45" customHeight="1">
      <c r="B6" s="56" t="s">
        <v>398</v>
      </c>
      <c r="C6" s="56" t="s">
        <v>399</v>
      </c>
      <c r="D6" s="56" t="s">
        <v>765</v>
      </c>
      <c r="E6" s="56" t="s">
        <v>187</v>
      </c>
      <c r="F6" s="57" t="s">
        <v>188</v>
      </c>
      <c r="G6" s="56" t="s">
        <v>400</v>
      </c>
      <c r="H6" s="56" t="s">
        <v>189</v>
      </c>
    </row>
    <row r="7" spans="2:8" ht="57" customHeight="1">
      <c r="B7" s="471" t="s">
        <v>420</v>
      </c>
      <c r="C7" s="24" t="s">
        <v>754</v>
      </c>
      <c r="D7" s="28" t="s">
        <v>725</v>
      </c>
      <c r="E7" s="378">
        <v>9600000</v>
      </c>
      <c r="F7" s="378">
        <v>8897060</v>
      </c>
      <c r="G7" s="376">
        <f>F7-E7</f>
        <v>-702940</v>
      </c>
      <c r="H7" s="1" t="s">
        <v>726</v>
      </c>
    </row>
    <row r="8" spans="2:8" ht="57" customHeight="1">
      <c r="B8" s="473"/>
      <c r="C8" s="362" t="s">
        <v>763</v>
      </c>
      <c r="D8" s="372" t="s">
        <v>764</v>
      </c>
      <c r="E8" s="379">
        <v>1200000</v>
      </c>
      <c r="F8" s="379">
        <v>1500180</v>
      </c>
      <c r="G8" s="377">
        <f>F8-E8</f>
        <v>300180</v>
      </c>
      <c r="H8" s="336" t="s">
        <v>766</v>
      </c>
    </row>
    <row r="9" spans="2:8" ht="45" hidden="1" customHeight="1">
      <c r="B9" s="1"/>
      <c r="C9" s="176"/>
      <c r="D9" s="176"/>
      <c r="E9" s="380"/>
      <c r="F9" s="380"/>
      <c r="G9" s="381">
        <f t="shared" ref="G9:G16" si="0">F9-E9</f>
        <v>0</v>
      </c>
      <c r="H9" s="168"/>
    </row>
    <row r="10" spans="2:8" ht="45" hidden="1" customHeight="1">
      <c r="B10" s="1"/>
      <c r="C10" s="176"/>
      <c r="D10" s="176"/>
      <c r="E10" s="380"/>
      <c r="F10" s="380"/>
      <c r="G10" s="381">
        <f t="shared" si="0"/>
        <v>0</v>
      </c>
      <c r="H10" s="1"/>
    </row>
    <row r="11" spans="2:8" ht="45" hidden="1" customHeight="1">
      <c r="B11" s="1"/>
      <c r="C11" s="176"/>
      <c r="D11" s="176"/>
      <c r="E11" s="380"/>
      <c r="F11" s="380"/>
      <c r="G11" s="381">
        <f t="shared" si="0"/>
        <v>0</v>
      </c>
      <c r="H11" s="168"/>
    </row>
    <row r="12" spans="2:8" ht="45" hidden="1" customHeight="1">
      <c r="B12" s="1"/>
      <c r="C12" s="176"/>
      <c r="D12" s="176"/>
      <c r="E12" s="380"/>
      <c r="F12" s="380"/>
      <c r="G12" s="381">
        <f t="shared" si="0"/>
        <v>0</v>
      </c>
      <c r="H12" s="168"/>
    </row>
    <row r="13" spans="2:8" ht="45" hidden="1" customHeight="1">
      <c r="B13" s="1"/>
      <c r="C13" s="24"/>
      <c r="D13" s="24"/>
      <c r="E13" s="380"/>
      <c r="F13" s="380"/>
      <c r="G13" s="381">
        <f t="shared" si="0"/>
        <v>0</v>
      </c>
      <c r="H13" s="168"/>
    </row>
    <row r="14" spans="2:8" ht="45" hidden="1" customHeight="1">
      <c r="B14" s="1"/>
      <c r="C14" s="176"/>
      <c r="D14" s="176"/>
      <c r="E14" s="380"/>
      <c r="F14" s="380"/>
      <c r="G14" s="381">
        <f t="shared" si="0"/>
        <v>0</v>
      </c>
      <c r="H14" s="168"/>
    </row>
    <row r="15" spans="2:8" ht="45" hidden="1" customHeight="1">
      <c r="B15" s="1"/>
      <c r="C15" s="176"/>
      <c r="D15" s="176"/>
      <c r="E15" s="380"/>
      <c r="F15" s="380"/>
      <c r="G15" s="381">
        <f t="shared" si="0"/>
        <v>0</v>
      </c>
      <c r="H15" s="1"/>
    </row>
    <row r="16" spans="2:8" ht="45" hidden="1" customHeight="1">
      <c r="B16" s="1"/>
      <c r="C16" s="176"/>
      <c r="D16" s="176"/>
      <c r="E16" s="380"/>
      <c r="F16" s="380"/>
      <c r="G16" s="381">
        <f t="shared" si="0"/>
        <v>0</v>
      </c>
      <c r="H16" s="168"/>
    </row>
    <row r="17" spans="2:8" ht="45" customHeight="1">
      <c r="B17" s="418" t="s">
        <v>237</v>
      </c>
      <c r="C17" s="419"/>
      <c r="D17" s="420"/>
      <c r="E17" s="381">
        <f>SUM(E7:E8)</f>
        <v>10800000</v>
      </c>
      <c r="F17" s="381">
        <f>SUM(F7:F16)</f>
        <v>10397240</v>
      </c>
      <c r="G17" s="381">
        <f>F17-E17</f>
        <v>-402760</v>
      </c>
      <c r="H17" s="166"/>
    </row>
    <row r="19" spans="2:8">
      <c r="C19" s="165"/>
      <c r="D19" s="165"/>
      <c r="H19" s="165"/>
    </row>
  </sheetData>
  <mergeCells count="3">
    <mergeCell ref="B17:D17"/>
    <mergeCell ref="B3:E3"/>
    <mergeCell ref="B7:B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horizontalDpi="4294967293" r:id="rId1"/>
  <headerFooter>
    <oddFooter>&amp;C20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0"/>
  <sheetViews>
    <sheetView topLeftCell="A4" workbookViewId="0">
      <selection activeCell="E10" sqref="E10"/>
    </sheetView>
  </sheetViews>
  <sheetFormatPr defaultRowHeight="16.5"/>
  <cols>
    <col min="1" max="1" width="3.125" customWidth="1"/>
    <col min="2" max="2" width="7.625" customWidth="1"/>
    <col min="3" max="3" width="10.625" customWidth="1"/>
    <col min="4" max="4" width="15" customWidth="1"/>
    <col min="5" max="7" width="14.125" customWidth="1"/>
    <col min="8" max="8" width="29.5" customWidth="1"/>
    <col min="12" max="12" width="11.75" bestFit="1" customWidth="1"/>
  </cols>
  <sheetData>
    <row r="2" spans="2:12" ht="30" customHeight="1">
      <c r="B2" s="30" t="s">
        <v>276</v>
      </c>
      <c r="D2" s="30"/>
    </row>
    <row r="3" spans="2:12" ht="24" customHeight="1">
      <c r="B3" s="241" t="s">
        <v>634</v>
      </c>
      <c r="C3" s="241"/>
      <c r="D3" s="241"/>
      <c r="E3" s="129"/>
    </row>
    <row r="4" spans="2:12" ht="24.75" customHeight="1">
      <c r="B4" s="253" t="s">
        <v>409</v>
      </c>
    </row>
    <row r="5" spans="2:12">
      <c r="H5" s="53" t="s">
        <v>99</v>
      </c>
    </row>
    <row r="6" spans="2:12" ht="47.25" customHeight="1">
      <c r="B6" s="56" t="s">
        <v>405</v>
      </c>
      <c r="C6" s="56" t="s">
        <v>399</v>
      </c>
      <c r="D6" s="56" t="s">
        <v>415</v>
      </c>
      <c r="E6" s="56" t="s">
        <v>187</v>
      </c>
      <c r="F6" s="57" t="s">
        <v>188</v>
      </c>
      <c r="G6" s="57" t="s">
        <v>401</v>
      </c>
      <c r="H6" s="56" t="s">
        <v>419</v>
      </c>
      <c r="J6" s="16"/>
    </row>
    <row r="7" spans="2:12" ht="56.1" customHeight="1">
      <c r="B7" s="471" t="s">
        <v>403</v>
      </c>
      <c r="C7" s="71" t="s">
        <v>404</v>
      </c>
      <c r="D7" s="24" t="s">
        <v>95</v>
      </c>
      <c r="E7" s="64">
        <v>450000</v>
      </c>
      <c r="F7" s="64">
        <v>226800</v>
      </c>
      <c r="G7" s="64">
        <f>F7-E7</f>
        <v>-223200</v>
      </c>
      <c r="H7" s="242" t="s">
        <v>650</v>
      </c>
    </row>
    <row r="8" spans="2:12" ht="135" customHeight="1">
      <c r="B8" s="472"/>
      <c r="C8" s="24" t="s">
        <v>92</v>
      </c>
      <c r="D8" s="24" t="s">
        <v>92</v>
      </c>
      <c r="E8" s="64">
        <v>17970000</v>
      </c>
      <c r="F8" s="64">
        <v>16140000</v>
      </c>
      <c r="G8" s="64">
        <f t="shared" ref="G8:G13" si="0">F8-E8</f>
        <v>-1830000</v>
      </c>
      <c r="H8" s="239" t="s">
        <v>669</v>
      </c>
    </row>
    <row r="9" spans="2:12" ht="54.75" customHeight="1">
      <c r="B9" s="472"/>
      <c r="C9" s="71" t="s">
        <v>406</v>
      </c>
      <c r="D9" s="24" t="s">
        <v>96</v>
      </c>
      <c r="E9" s="64">
        <v>5200000</v>
      </c>
      <c r="F9" s="64">
        <v>6411750</v>
      </c>
      <c r="G9" s="64">
        <f t="shared" si="0"/>
        <v>1211750</v>
      </c>
      <c r="H9" s="244" t="s">
        <v>670</v>
      </c>
    </row>
    <row r="10" spans="2:12" ht="75.75" customHeight="1">
      <c r="B10" s="472"/>
      <c r="C10" s="71" t="s">
        <v>407</v>
      </c>
      <c r="D10" s="221" t="s">
        <v>576</v>
      </c>
      <c r="E10" s="64">
        <v>2650000</v>
      </c>
      <c r="F10" s="64">
        <v>1305180</v>
      </c>
      <c r="G10" s="64">
        <f t="shared" si="0"/>
        <v>-1344820</v>
      </c>
      <c r="H10" s="243" t="s">
        <v>671</v>
      </c>
      <c r="L10" s="3">
        <f>SUM(G7:G13)</f>
        <v>-9501490</v>
      </c>
    </row>
    <row r="11" spans="2:12" ht="100.5" customHeight="1">
      <c r="B11" s="472"/>
      <c r="C11" s="71" t="s">
        <v>408</v>
      </c>
      <c r="D11" s="176" t="s">
        <v>97</v>
      </c>
      <c r="E11" s="64">
        <v>900000</v>
      </c>
      <c r="F11" s="64">
        <v>812110</v>
      </c>
      <c r="G11" s="64">
        <f t="shared" si="0"/>
        <v>-87890</v>
      </c>
      <c r="H11" s="244" t="s">
        <v>666</v>
      </c>
    </row>
    <row r="12" spans="2:12" ht="140.25" customHeight="1">
      <c r="B12" s="472"/>
      <c r="C12" s="24" t="s">
        <v>93</v>
      </c>
      <c r="D12" s="176" t="s">
        <v>93</v>
      </c>
      <c r="E12" s="64">
        <v>44370000</v>
      </c>
      <c r="F12" s="64">
        <v>37654850</v>
      </c>
      <c r="G12" s="64">
        <f t="shared" si="0"/>
        <v>-6715150</v>
      </c>
      <c r="H12" s="243" t="s">
        <v>667</v>
      </c>
    </row>
    <row r="13" spans="2:12" ht="121.5" customHeight="1">
      <c r="B13" s="472"/>
      <c r="C13" s="24" t="s">
        <v>94</v>
      </c>
      <c r="D13" s="221" t="s">
        <v>485</v>
      </c>
      <c r="E13" s="64">
        <v>2700000</v>
      </c>
      <c r="F13" s="64">
        <v>2187820</v>
      </c>
      <c r="G13" s="64">
        <f t="shared" si="0"/>
        <v>-512180</v>
      </c>
      <c r="H13" s="243" t="s">
        <v>668</v>
      </c>
      <c r="J13" t="s">
        <v>622</v>
      </c>
    </row>
    <row r="14" spans="2:12" ht="47.25" customHeight="1">
      <c r="B14" s="418" t="s">
        <v>91</v>
      </c>
      <c r="C14" s="419"/>
      <c r="D14" s="420"/>
      <c r="E14" s="69">
        <f>SUM(E7:E13)</f>
        <v>74240000</v>
      </c>
      <c r="F14" s="69">
        <f>SUM(F7:F13)</f>
        <v>64738510</v>
      </c>
      <c r="G14" s="69">
        <f>F14-E14</f>
        <v>-9501490</v>
      </c>
      <c r="H14" s="240"/>
    </row>
    <row r="15" spans="2:12">
      <c r="D15" s="174"/>
    </row>
    <row r="16" spans="2:12">
      <c r="D16" s="174"/>
    </row>
    <row r="17" spans="4:4">
      <c r="D17" s="174"/>
    </row>
    <row r="20" spans="4:4">
      <c r="D20" s="165"/>
    </row>
  </sheetData>
  <mergeCells count="2">
    <mergeCell ref="B14:D14"/>
    <mergeCell ref="B7:B1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horizontalDpi="4294967293" r:id="rId1"/>
  <headerFooter>
    <oddFooter>&amp;C21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topLeftCell="A7" workbookViewId="0">
      <selection activeCell="M8" sqref="M8"/>
    </sheetView>
  </sheetViews>
  <sheetFormatPr defaultRowHeight="16.5"/>
  <cols>
    <col min="1" max="1" width="3.125" customWidth="1"/>
    <col min="2" max="2" width="7.625" customWidth="1"/>
    <col min="3" max="3" width="10.625" customWidth="1"/>
    <col min="4" max="4" width="15" customWidth="1"/>
    <col min="5" max="7" width="14.125" customWidth="1"/>
    <col min="8" max="8" width="24.375" customWidth="1"/>
    <col min="11" max="11" width="32.375" hidden="1" customWidth="1"/>
  </cols>
  <sheetData>
    <row r="2" spans="2:11" ht="24.75" customHeight="1">
      <c r="B2" s="253" t="s">
        <v>473</v>
      </c>
    </row>
    <row r="3" spans="2:11" ht="24.75" customHeight="1">
      <c r="H3" s="53" t="s">
        <v>99</v>
      </c>
    </row>
    <row r="4" spans="2:11" ht="47.25" customHeight="1">
      <c r="B4" s="56" t="s">
        <v>402</v>
      </c>
      <c r="C4" s="56" t="s">
        <v>399</v>
      </c>
      <c r="D4" s="56" t="s">
        <v>415</v>
      </c>
      <c r="E4" s="56" t="s">
        <v>172</v>
      </c>
      <c r="F4" s="57" t="s">
        <v>171</v>
      </c>
      <c r="G4" s="57" t="s">
        <v>401</v>
      </c>
      <c r="H4" s="56" t="s">
        <v>419</v>
      </c>
    </row>
    <row r="5" spans="2:11" ht="165.75" customHeight="1">
      <c r="B5" s="471" t="s">
        <v>403</v>
      </c>
      <c r="C5" s="24" t="s">
        <v>518</v>
      </c>
      <c r="D5" s="24" t="str">
        <f>C5</f>
        <v>죽 지원</v>
      </c>
      <c r="E5" s="192">
        <v>40000000</v>
      </c>
      <c r="F5" s="75">
        <v>39997350</v>
      </c>
      <c r="G5" s="75">
        <f>F5-E5</f>
        <v>-2650</v>
      </c>
      <c r="H5" s="315" t="s">
        <v>733</v>
      </c>
      <c r="K5" s="315" t="s">
        <v>577</v>
      </c>
    </row>
    <row r="6" spans="2:11" ht="64.5" customHeight="1">
      <c r="B6" s="472"/>
      <c r="C6" s="24" t="s">
        <v>335</v>
      </c>
      <c r="D6" s="24" t="s">
        <v>517</v>
      </c>
      <c r="E6" s="75">
        <v>9000000</v>
      </c>
      <c r="F6" s="75">
        <v>10525150</v>
      </c>
      <c r="G6" s="75">
        <f t="shared" ref="G6:G11" si="0">F6-E6</f>
        <v>1525150</v>
      </c>
      <c r="H6" s="48" t="s">
        <v>734</v>
      </c>
      <c r="K6" s="48" t="s">
        <v>534</v>
      </c>
    </row>
    <row r="7" spans="2:11" ht="119.25" customHeight="1">
      <c r="B7" s="472"/>
      <c r="C7" s="71" t="s">
        <v>520</v>
      </c>
      <c r="D7" s="24" t="s">
        <v>519</v>
      </c>
      <c r="E7" s="75">
        <v>24000000</v>
      </c>
      <c r="F7" s="75">
        <v>23869090</v>
      </c>
      <c r="G7" s="75">
        <f t="shared" si="0"/>
        <v>-130910</v>
      </c>
      <c r="H7" s="207" t="s">
        <v>735</v>
      </c>
      <c r="K7" s="207" t="s">
        <v>535</v>
      </c>
    </row>
    <row r="8" spans="2:11" ht="57" customHeight="1">
      <c r="B8" s="472"/>
      <c r="C8" s="24" t="s">
        <v>137</v>
      </c>
      <c r="D8" s="71" t="s">
        <v>521</v>
      </c>
      <c r="E8" s="75">
        <v>1880000</v>
      </c>
      <c r="F8" s="75">
        <v>0</v>
      </c>
      <c r="G8" s="75">
        <f t="shared" si="0"/>
        <v>-1880000</v>
      </c>
      <c r="H8" s="49"/>
      <c r="K8" s="49" t="s">
        <v>536</v>
      </c>
    </row>
    <row r="9" spans="2:11" ht="91.5" customHeight="1">
      <c r="B9" s="472"/>
      <c r="C9" s="71" t="s">
        <v>522</v>
      </c>
      <c r="D9" s="71" t="s">
        <v>523</v>
      </c>
      <c r="E9" s="75">
        <v>1000000</v>
      </c>
      <c r="F9" s="75">
        <v>786400</v>
      </c>
      <c r="G9" s="75">
        <f t="shared" si="0"/>
        <v>-213600</v>
      </c>
      <c r="H9" s="49" t="s">
        <v>736</v>
      </c>
      <c r="K9" s="49" t="s">
        <v>537</v>
      </c>
    </row>
    <row r="10" spans="2:11" ht="58.5" customHeight="1">
      <c r="B10" s="473"/>
      <c r="C10" s="24" t="s">
        <v>94</v>
      </c>
      <c r="D10" s="24" t="s">
        <v>524</v>
      </c>
      <c r="E10" s="75">
        <v>550000</v>
      </c>
      <c r="F10" s="192">
        <v>377000</v>
      </c>
      <c r="G10" s="75">
        <f t="shared" si="0"/>
        <v>-173000</v>
      </c>
      <c r="H10" s="49" t="s">
        <v>651</v>
      </c>
    </row>
    <row r="11" spans="2:11" ht="47.25" customHeight="1">
      <c r="B11" s="418" t="s">
        <v>236</v>
      </c>
      <c r="C11" s="419"/>
      <c r="D11" s="420"/>
      <c r="E11" s="194">
        <f>SUM(E5:E10)</f>
        <v>76430000</v>
      </c>
      <c r="F11" s="194">
        <f>SUM(F5:F10)</f>
        <v>75554990</v>
      </c>
      <c r="G11" s="69">
        <f t="shared" si="0"/>
        <v>-875010</v>
      </c>
      <c r="H11" s="70"/>
    </row>
    <row r="12" spans="2:11">
      <c r="F12" s="11"/>
      <c r="G12" s="11"/>
      <c r="H12" s="174"/>
    </row>
    <row r="13" spans="2:11">
      <c r="D13" s="174"/>
    </row>
    <row r="14" spans="2:11">
      <c r="D14" s="174"/>
      <c r="H14" s="174"/>
    </row>
    <row r="15" spans="2:11">
      <c r="D15" s="174"/>
    </row>
    <row r="16" spans="2:11">
      <c r="D16" s="174"/>
    </row>
    <row r="17" spans="4:4">
      <c r="D17" s="174"/>
    </row>
    <row r="19" spans="4:4">
      <c r="D19" s="174"/>
    </row>
    <row r="20" spans="4:4">
      <c r="D20" s="174"/>
    </row>
    <row r="21" spans="4:4">
      <c r="D21" s="174"/>
    </row>
    <row r="24" spans="4:4">
      <c r="D24" s="165"/>
    </row>
  </sheetData>
  <mergeCells count="2">
    <mergeCell ref="B5:B10"/>
    <mergeCell ref="B11:D1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horizontalDpi="4294967293" r:id="rId1"/>
  <headerFooter>
    <oddFooter>&amp;C22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topLeftCell="A7" workbookViewId="0">
      <selection activeCell="H9" sqref="H9"/>
    </sheetView>
  </sheetViews>
  <sheetFormatPr defaultRowHeight="16.5"/>
  <cols>
    <col min="1" max="1" width="3.125" customWidth="1"/>
    <col min="2" max="2" width="7.625" customWidth="1"/>
    <col min="3" max="3" width="10.625" customWidth="1"/>
    <col min="4" max="4" width="15" customWidth="1"/>
    <col min="5" max="7" width="14.125" customWidth="1"/>
    <col min="8" max="8" width="24.375" customWidth="1"/>
  </cols>
  <sheetData>
    <row r="2" spans="2:11" ht="24.75" customHeight="1">
      <c r="B2" s="253" t="s">
        <v>511</v>
      </c>
    </row>
    <row r="3" spans="2:11">
      <c r="H3" s="53" t="s">
        <v>99</v>
      </c>
    </row>
    <row r="4" spans="2:11" ht="33" customHeight="1">
      <c r="B4" s="56" t="s">
        <v>410</v>
      </c>
      <c r="C4" s="56" t="s">
        <v>399</v>
      </c>
      <c r="D4" s="56" t="s">
        <v>415</v>
      </c>
      <c r="E4" s="56" t="s">
        <v>172</v>
      </c>
      <c r="F4" s="57" t="s">
        <v>190</v>
      </c>
      <c r="G4" s="57" t="s">
        <v>412</v>
      </c>
      <c r="H4" s="56" t="s">
        <v>419</v>
      </c>
    </row>
    <row r="5" spans="2:11" ht="332.25" customHeight="1">
      <c r="B5" s="471" t="s">
        <v>411</v>
      </c>
      <c r="C5" s="455" t="s">
        <v>426</v>
      </c>
      <c r="D5" s="300" t="s">
        <v>513</v>
      </c>
      <c r="E5" s="75">
        <v>66000000</v>
      </c>
      <c r="F5" s="192">
        <v>48300000</v>
      </c>
      <c r="G5" s="75">
        <f t="shared" ref="G5:G10" si="0">F5-E5</f>
        <v>-17700000</v>
      </c>
      <c r="H5" s="246" t="s">
        <v>672</v>
      </c>
      <c r="K5" s="246"/>
    </row>
    <row r="6" spans="2:11" ht="52.5" customHeight="1">
      <c r="B6" s="472"/>
      <c r="C6" s="456"/>
      <c r="D6" s="1" t="s">
        <v>427</v>
      </c>
      <c r="E6" s="75">
        <v>4000000</v>
      </c>
      <c r="F6" s="192">
        <v>348440</v>
      </c>
      <c r="G6" s="75">
        <f t="shared" si="0"/>
        <v>-3651560</v>
      </c>
      <c r="H6" s="151" t="s">
        <v>737</v>
      </c>
    </row>
    <row r="7" spans="2:11" ht="45" customHeight="1">
      <c r="B7" s="472"/>
      <c r="C7" s="456"/>
      <c r="D7" s="221" t="s">
        <v>340</v>
      </c>
      <c r="E7" s="75">
        <v>4500000</v>
      </c>
      <c r="F7" s="192">
        <v>2500000</v>
      </c>
      <c r="G7" s="75">
        <f t="shared" si="0"/>
        <v>-2000000</v>
      </c>
      <c r="H7" s="364" t="s">
        <v>738</v>
      </c>
    </row>
    <row r="8" spans="2:11" ht="45" customHeight="1">
      <c r="B8" s="472"/>
      <c r="C8" s="453"/>
      <c r="D8" s="221" t="s">
        <v>618</v>
      </c>
      <c r="E8" s="75">
        <v>0</v>
      </c>
      <c r="F8" s="75">
        <v>3800000</v>
      </c>
      <c r="G8" s="192">
        <f>F8-E8</f>
        <v>3800000</v>
      </c>
      <c r="H8" s="51" t="s">
        <v>767</v>
      </c>
    </row>
    <row r="9" spans="2:11" ht="45" customHeight="1">
      <c r="B9" s="473"/>
      <c r="C9" s="24" t="s">
        <v>428</v>
      </c>
      <c r="D9" s="221" t="s">
        <v>269</v>
      </c>
      <c r="E9" s="75">
        <v>400000</v>
      </c>
      <c r="F9" s="75">
        <v>0</v>
      </c>
      <c r="G9" s="192">
        <f t="shared" si="0"/>
        <v>-400000</v>
      </c>
      <c r="H9" s="51"/>
    </row>
    <row r="10" spans="2:11" ht="48" customHeight="1">
      <c r="B10" s="522" t="s">
        <v>39</v>
      </c>
      <c r="C10" s="523"/>
      <c r="D10" s="524"/>
      <c r="E10" s="69">
        <f>SUM(E5:E9)</f>
        <v>74900000</v>
      </c>
      <c r="F10" s="69">
        <f>SUM(F5:F9)</f>
        <v>54948440</v>
      </c>
      <c r="G10" s="69">
        <f t="shared" si="0"/>
        <v>-19951560</v>
      </c>
      <c r="H10" s="124"/>
    </row>
    <row r="11" spans="2:11" ht="28.5" customHeight="1">
      <c r="C11" s="102"/>
      <c r="D11" s="101"/>
      <c r="E11" s="144"/>
      <c r="F11" s="144"/>
      <c r="G11" s="238"/>
      <c r="H11" s="145"/>
    </row>
    <row r="12" spans="2:11" ht="28.5" customHeight="1">
      <c r="C12" s="102"/>
      <c r="D12" s="101"/>
      <c r="E12" s="144"/>
      <c r="F12" s="144"/>
      <c r="G12" s="238"/>
      <c r="H12" s="145"/>
    </row>
    <row r="13" spans="2:11" ht="28.5" customHeight="1">
      <c r="C13" s="102"/>
      <c r="D13" s="101"/>
      <c r="E13" s="144"/>
      <c r="F13" s="144"/>
      <c r="G13" s="144"/>
      <c r="H13" s="145"/>
    </row>
    <row r="18" spans="3:8" ht="29.25" customHeight="1">
      <c r="C18" s="101"/>
      <c r="D18" s="83"/>
      <c r="E18" s="83"/>
      <c r="F18" s="83"/>
      <c r="G18" s="83"/>
      <c r="H18" s="83"/>
    </row>
    <row r="19" spans="3:8">
      <c r="C19" s="83"/>
      <c r="D19" s="83"/>
      <c r="E19" s="83"/>
      <c r="F19" s="83"/>
      <c r="G19" s="83"/>
      <c r="H19" s="83"/>
    </row>
    <row r="20" spans="3:8">
      <c r="C20" s="102"/>
      <c r="D20" s="102"/>
      <c r="E20" s="102"/>
      <c r="F20" s="103"/>
      <c r="G20" s="103"/>
      <c r="H20" s="102"/>
    </row>
    <row r="21" spans="3:8" ht="45.75" customHeight="1">
      <c r="C21" s="519"/>
      <c r="D21" s="520"/>
      <c r="E21" s="521"/>
      <c r="F21" s="521"/>
      <c r="G21" s="106"/>
      <c r="H21" s="104"/>
    </row>
    <row r="22" spans="3:8" ht="45.75" customHeight="1">
      <c r="C22" s="519"/>
      <c r="D22" s="520"/>
      <c r="E22" s="521"/>
      <c r="F22" s="521"/>
      <c r="G22" s="106"/>
      <c r="H22" s="104"/>
    </row>
    <row r="23" spans="3:8" ht="45.75" customHeight="1">
      <c r="C23" s="519"/>
      <c r="D23" s="520"/>
      <c r="E23" s="521"/>
      <c r="F23" s="521"/>
      <c r="G23" s="106"/>
      <c r="H23" s="104"/>
    </row>
    <row r="24" spans="3:8" ht="45.75" customHeight="1">
      <c r="C24" s="519"/>
      <c r="D24" s="520"/>
      <c r="E24" s="521"/>
      <c r="F24" s="521"/>
      <c r="G24" s="106"/>
      <c r="H24" s="104"/>
    </row>
    <row r="25" spans="3:8" ht="45.75" customHeight="1">
      <c r="C25" s="519"/>
      <c r="D25" s="520"/>
      <c r="E25" s="521"/>
      <c r="F25" s="521"/>
      <c r="G25" s="106"/>
      <c r="H25" s="104"/>
    </row>
    <row r="26" spans="3:8" ht="45.75" customHeight="1">
      <c r="C26" s="519"/>
      <c r="D26" s="520"/>
      <c r="E26" s="521"/>
      <c r="F26" s="521"/>
      <c r="G26" s="106"/>
      <c r="H26" s="104"/>
    </row>
    <row r="27" spans="3:8">
      <c r="C27" s="519"/>
      <c r="D27" s="105"/>
      <c r="E27" s="106"/>
      <c r="F27" s="106"/>
      <c r="G27" s="106"/>
      <c r="H27" s="107"/>
    </row>
  </sheetData>
  <mergeCells count="7">
    <mergeCell ref="B5:B9"/>
    <mergeCell ref="C21:C27"/>
    <mergeCell ref="D21:D26"/>
    <mergeCell ref="E21:E26"/>
    <mergeCell ref="F21:F26"/>
    <mergeCell ref="C5:C8"/>
    <mergeCell ref="B10:D1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horizontalDpi="4294967293" r:id="rId1"/>
  <headerFooter>
    <oddFooter>&amp;C23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topLeftCell="A10" workbookViewId="0">
      <selection activeCell="F10" sqref="F10:H10"/>
    </sheetView>
  </sheetViews>
  <sheetFormatPr defaultRowHeight="16.5"/>
  <cols>
    <col min="1" max="1" width="3.125" customWidth="1"/>
    <col min="2" max="2" width="7.625" customWidth="1"/>
    <col min="3" max="4" width="10.625" customWidth="1"/>
    <col min="5" max="5" width="20.5" customWidth="1"/>
    <col min="6" max="8" width="14.125" customWidth="1"/>
    <col min="9" max="9" width="24.375" customWidth="1"/>
  </cols>
  <sheetData>
    <row r="2" spans="2:10" ht="24.75" customHeight="1">
      <c r="B2" s="253" t="s">
        <v>559</v>
      </c>
    </row>
    <row r="3" spans="2:10">
      <c r="I3" s="53" t="s">
        <v>4</v>
      </c>
    </row>
    <row r="4" spans="2:10" ht="32.25" customHeight="1">
      <c r="B4" s="56" t="s">
        <v>413</v>
      </c>
      <c r="C4" s="56" t="s">
        <v>3</v>
      </c>
      <c r="D4" s="467" t="s">
        <v>415</v>
      </c>
      <c r="E4" s="468"/>
      <c r="F4" s="57" t="s">
        <v>184</v>
      </c>
      <c r="G4" s="57" t="s">
        <v>185</v>
      </c>
      <c r="H4" s="57" t="s">
        <v>414</v>
      </c>
      <c r="I4" s="57" t="s">
        <v>419</v>
      </c>
    </row>
    <row r="5" spans="2:10" ht="100.5" customHeight="1">
      <c r="B5" s="471" t="s">
        <v>604</v>
      </c>
      <c r="C5" s="457" t="s">
        <v>603</v>
      </c>
      <c r="D5" s="525" t="s">
        <v>578</v>
      </c>
      <c r="E5" s="526"/>
      <c r="F5" s="327">
        <v>3800000</v>
      </c>
      <c r="G5" s="350">
        <v>2322810</v>
      </c>
      <c r="H5" s="347">
        <f>G5-F5</f>
        <v>-1477190</v>
      </c>
      <c r="I5" s="351" t="s">
        <v>739</v>
      </c>
    </row>
    <row r="6" spans="2:10" ht="100.5" customHeight="1">
      <c r="B6" s="472"/>
      <c r="C6" s="458"/>
      <c r="D6" s="525" t="s">
        <v>579</v>
      </c>
      <c r="E6" s="526"/>
      <c r="F6" s="327">
        <v>20000000</v>
      </c>
      <c r="G6" s="338">
        <v>20000000</v>
      </c>
      <c r="H6" s="347">
        <f>G6-F6</f>
        <v>0</v>
      </c>
      <c r="I6" s="351" t="s">
        <v>740</v>
      </c>
    </row>
    <row r="7" spans="2:10" ht="100.5" customHeight="1">
      <c r="B7" s="472"/>
      <c r="C7" s="458"/>
      <c r="D7" s="525" t="s">
        <v>580</v>
      </c>
      <c r="E7" s="526"/>
      <c r="F7" s="327">
        <v>30000000</v>
      </c>
      <c r="G7" s="338">
        <v>30000000</v>
      </c>
      <c r="H7" s="347">
        <f t="shared" ref="H7" si="0">G7-F7</f>
        <v>0</v>
      </c>
      <c r="I7" s="351" t="s">
        <v>741</v>
      </c>
    </row>
    <row r="8" spans="2:10" ht="100.5" customHeight="1">
      <c r="B8" s="472"/>
      <c r="C8" s="458"/>
      <c r="D8" s="469" t="s">
        <v>635</v>
      </c>
      <c r="E8" s="527"/>
      <c r="F8" s="75">
        <v>40000000</v>
      </c>
      <c r="G8" s="75">
        <v>40000000</v>
      </c>
      <c r="H8">
        <v>0</v>
      </c>
      <c r="I8" s="365" t="s">
        <v>748</v>
      </c>
      <c r="J8" s="14"/>
    </row>
    <row r="9" spans="2:10" ht="54" customHeight="1">
      <c r="B9" s="472"/>
      <c r="C9" s="458"/>
      <c r="D9" s="528" t="s">
        <v>581</v>
      </c>
      <c r="E9" s="529"/>
      <c r="F9" s="327">
        <v>22200000</v>
      </c>
      <c r="G9" s="338">
        <v>20000000</v>
      </c>
      <c r="H9" s="347">
        <f>G9-F9</f>
        <v>-2200000</v>
      </c>
      <c r="I9" s="351"/>
    </row>
    <row r="10" spans="2:10" ht="59.25" customHeight="1">
      <c r="B10" s="472"/>
      <c r="C10" s="458"/>
      <c r="D10" s="530" t="s">
        <v>768</v>
      </c>
      <c r="E10" s="530"/>
      <c r="F10" s="384">
        <v>10000000</v>
      </c>
      <c r="G10" s="384">
        <v>10000000</v>
      </c>
      <c r="H10" s="384">
        <f>G10-F10</f>
        <v>0</v>
      </c>
      <c r="I10" s="14" t="s">
        <v>749</v>
      </c>
    </row>
    <row r="11" spans="2:10" ht="80.25" customHeight="1">
      <c r="B11" s="472"/>
      <c r="C11" s="458"/>
      <c r="D11" s="531" t="s">
        <v>769</v>
      </c>
      <c r="E11" s="531"/>
      <c r="F11" s="382">
        <v>1400000</v>
      </c>
      <c r="G11" s="383">
        <v>1200000</v>
      </c>
      <c r="H11" s="384">
        <f t="shared" ref="H11:H14" si="1">G11-F11</f>
        <v>-200000</v>
      </c>
      <c r="I11" s="254" t="s">
        <v>652</v>
      </c>
    </row>
    <row r="12" spans="2:10" ht="60" customHeight="1">
      <c r="B12" s="472"/>
      <c r="C12" s="458"/>
      <c r="D12" s="530" t="s">
        <v>770</v>
      </c>
      <c r="E12" s="530"/>
      <c r="F12" s="384">
        <v>4800000</v>
      </c>
      <c r="G12" s="384">
        <v>4800000</v>
      </c>
      <c r="H12" s="384">
        <f t="shared" si="1"/>
        <v>0</v>
      </c>
      <c r="I12" s="14" t="s">
        <v>653</v>
      </c>
    </row>
    <row r="13" spans="2:10" ht="60.75" customHeight="1">
      <c r="B13" s="472"/>
      <c r="C13" s="458"/>
      <c r="D13" s="530" t="s">
        <v>771</v>
      </c>
      <c r="E13" s="530"/>
      <c r="F13" s="384">
        <v>2000000</v>
      </c>
      <c r="G13" s="385">
        <v>0</v>
      </c>
      <c r="H13" s="384">
        <f t="shared" si="1"/>
        <v>-2000000</v>
      </c>
      <c r="I13" s="14"/>
    </row>
    <row r="14" spans="2:10" ht="61.5" customHeight="1">
      <c r="B14" s="472"/>
      <c r="C14" s="458"/>
      <c r="D14" s="530" t="s">
        <v>772</v>
      </c>
      <c r="E14" s="530"/>
      <c r="F14" s="384">
        <v>4000000</v>
      </c>
      <c r="G14" s="386">
        <v>4000000</v>
      </c>
      <c r="H14" s="384">
        <f t="shared" si="1"/>
        <v>0</v>
      </c>
      <c r="I14" s="14" t="s">
        <v>654</v>
      </c>
    </row>
    <row r="15" spans="2:10" ht="47.25" customHeight="1">
      <c r="B15" s="460" t="s">
        <v>39</v>
      </c>
      <c r="C15" s="461"/>
      <c r="D15" s="461"/>
      <c r="E15" s="462"/>
      <c r="F15" s="77">
        <f>SUM(F5:F9)</f>
        <v>116000000</v>
      </c>
      <c r="G15" s="77">
        <f>SUM(G5:G9)</f>
        <v>112322810</v>
      </c>
      <c r="H15" s="77">
        <f>G15-F15</f>
        <v>-3677190</v>
      </c>
      <c r="I15" s="63"/>
    </row>
    <row r="17" spans="7:8">
      <c r="G17" s="165"/>
      <c r="H17" s="165"/>
    </row>
    <row r="18" spans="7:8">
      <c r="G18" s="165"/>
      <c r="H18" s="165"/>
    </row>
    <row r="19" spans="7:8">
      <c r="G19" s="165"/>
      <c r="H19" s="165"/>
    </row>
    <row r="20" spans="7:8">
      <c r="G20" s="165"/>
      <c r="H20" s="165"/>
    </row>
    <row r="22" spans="7:8">
      <c r="G22" s="165"/>
      <c r="H22" s="165"/>
    </row>
    <row r="23" spans="7:8">
      <c r="G23" s="165"/>
      <c r="H23" s="165"/>
    </row>
    <row r="25" spans="7:8">
      <c r="G25" s="165"/>
      <c r="H25" s="165"/>
    </row>
  </sheetData>
  <mergeCells count="14">
    <mergeCell ref="B15:E15"/>
    <mergeCell ref="D4:E4"/>
    <mergeCell ref="D5:E5"/>
    <mergeCell ref="D6:E6"/>
    <mergeCell ref="D7:E7"/>
    <mergeCell ref="B5:B14"/>
    <mergeCell ref="C5:C14"/>
    <mergeCell ref="D8:E8"/>
    <mergeCell ref="D9:E9"/>
    <mergeCell ref="D10:E10"/>
    <mergeCell ref="D11:E11"/>
    <mergeCell ref="D12:E12"/>
    <mergeCell ref="D13:E13"/>
    <mergeCell ref="D14:E1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horizontalDpi="4294967293" r:id="rId1"/>
  <headerFooter>
    <oddFooter>&amp;C24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H8" sqref="H8"/>
    </sheetView>
  </sheetViews>
  <sheetFormatPr defaultRowHeight="16.5"/>
  <cols>
    <col min="1" max="1" width="3.125" customWidth="1"/>
    <col min="2" max="2" width="7.625" customWidth="1"/>
    <col min="3" max="3" width="10.625" customWidth="1"/>
    <col min="4" max="4" width="16.25" customWidth="1"/>
    <col min="5" max="5" width="14.25" customWidth="1"/>
    <col min="6" max="7" width="14.125" customWidth="1"/>
    <col min="8" max="8" width="25.625" customWidth="1"/>
  </cols>
  <sheetData>
    <row r="2" spans="2:8" ht="27" customHeight="1">
      <c r="B2" s="253" t="s">
        <v>582</v>
      </c>
      <c r="F2" s="16"/>
      <c r="G2" s="16"/>
    </row>
    <row r="3" spans="2:8">
      <c r="C3" s="401"/>
      <c r="D3" s="401"/>
    </row>
    <row r="4" spans="2:8">
      <c r="C4" s="129"/>
      <c r="D4" s="129"/>
      <c r="H4" s="53" t="s">
        <v>9</v>
      </c>
    </row>
    <row r="5" spans="2:8" ht="47.25" customHeight="1">
      <c r="B5" s="56" t="s">
        <v>416</v>
      </c>
      <c r="C5" s="56" t="s">
        <v>417</v>
      </c>
      <c r="D5" s="56" t="s">
        <v>415</v>
      </c>
      <c r="E5" s="56" t="s">
        <v>172</v>
      </c>
      <c r="F5" s="57" t="s">
        <v>171</v>
      </c>
      <c r="G5" s="57" t="s">
        <v>412</v>
      </c>
      <c r="H5" s="191" t="s">
        <v>419</v>
      </c>
    </row>
    <row r="6" spans="2:8" ht="100.5" customHeight="1">
      <c r="B6" s="471" t="s">
        <v>527</v>
      </c>
      <c r="C6" s="471" t="s">
        <v>742</v>
      </c>
      <c r="D6" s="328" t="s">
        <v>418</v>
      </c>
      <c r="E6" s="64">
        <v>30000000</v>
      </c>
      <c r="F6" s="64">
        <v>30000000</v>
      </c>
      <c r="G6" s="190">
        <f>F6-E6</f>
        <v>0</v>
      </c>
      <c r="H6" s="255" t="s">
        <v>655</v>
      </c>
    </row>
    <row r="7" spans="2:8" ht="96" customHeight="1">
      <c r="B7" s="472"/>
      <c r="C7" s="472"/>
      <c r="D7" s="457" t="s">
        <v>605</v>
      </c>
      <c r="E7" s="64">
        <v>298584000</v>
      </c>
      <c r="F7" s="64">
        <v>298584680</v>
      </c>
      <c r="G7" s="190">
        <f>F7-E7</f>
        <v>680</v>
      </c>
      <c r="H7" s="255" t="s">
        <v>743</v>
      </c>
    </row>
    <row r="8" spans="2:8" ht="75" customHeight="1">
      <c r="B8" s="472"/>
      <c r="C8" s="472"/>
      <c r="D8" s="459"/>
      <c r="E8" s="64">
        <v>20000000</v>
      </c>
      <c r="F8" s="64">
        <v>20000000</v>
      </c>
      <c r="G8" s="190">
        <f>F8-E8</f>
        <v>0</v>
      </c>
      <c r="H8" s="255" t="s">
        <v>674</v>
      </c>
    </row>
    <row r="9" spans="2:8" ht="94.5" customHeight="1">
      <c r="B9" s="473"/>
      <c r="C9" s="473"/>
      <c r="D9" s="328" t="s">
        <v>566</v>
      </c>
      <c r="E9" s="64">
        <v>10000000</v>
      </c>
      <c r="F9" s="64">
        <v>10000000</v>
      </c>
      <c r="G9" s="190">
        <f>F9-E9</f>
        <v>0</v>
      </c>
      <c r="H9" s="255" t="s">
        <v>673</v>
      </c>
    </row>
    <row r="10" spans="2:8" ht="47.25" customHeight="1">
      <c r="B10" s="418" t="s">
        <v>39</v>
      </c>
      <c r="C10" s="419"/>
      <c r="D10" s="420"/>
      <c r="E10" s="77">
        <f>SUM(E6:E9)</f>
        <v>358584000</v>
      </c>
      <c r="F10" s="77">
        <f>SUM(F6:F9)</f>
        <v>358584680</v>
      </c>
      <c r="G10" s="69">
        <f>F10-E10</f>
        <v>680</v>
      </c>
      <c r="H10" s="197"/>
    </row>
    <row r="11" spans="2:8">
      <c r="D11" s="174"/>
      <c r="F11" s="3"/>
      <c r="G11" s="3"/>
    </row>
    <row r="12" spans="2:8">
      <c r="D12" s="174"/>
    </row>
    <row r="13" spans="2:8">
      <c r="D13" s="174"/>
    </row>
    <row r="15" spans="2:8">
      <c r="D15" s="174"/>
    </row>
    <row r="16" spans="2:8">
      <c r="D16" s="174"/>
    </row>
    <row r="17" spans="4:4">
      <c r="D17" s="174"/>
    </row>
    <row r="20" spans="4:4">
      <c r="D20" s="165"/>
    </row>
  </sheetData>
  <mergeCells count="5">
    <mergeCell ref="B10:D10"/>
    <mergeCell ref="C3:D3"/>
    <mergeCell ref="D7:D8"/>
    <mergeCell ref="C6:C9"/>
    <mergeCell ref="B6:B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4294967293" r:id="rId1"/>
  <headerFooter>
    <oddFooter>&amp;C25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topLeftCell="A10" workbookViewId="0">
      <selection activeCell="D9" sqref="D9"/>
    </sheetView>
  </sheetViews>
  <sheetFormatPr defaultRowHeight="16.5"/>
  <cols>
    <col min="1" max="1" width="2.875" customWidth="1"/>
    <col min="2" max="2" width="7.625" customWidth="1"/>
    <col min="3" max="3" width="8.125" customWidth="1"/>
    <col min="4" max="4" width="10.625" customWidth="1"/>
    <col min="5" max="5" width="15.625" bestFit="1" customWidth="1"/>
    <col min="6" max="8" width="13.75" customWidth="1"/>
    <col min="9" max="9" width="19.375" customWidth="1"/>
  </cols>
  <sheetData>
    <row r="2" spans="2:12" ht="32.25" customHeight="1">
      <c r="B2" s="253" t="s">
        <v>583</v>
      </c>
      <c r="C2" s="30"/>
      <c r="D2" s="30"/>
      <c r="E2" s="27"/>
    </row>
    <row r="3" spans="2:12">
      <c r="B3" s="401"/>
      <c r="C3" s="401"/>
      <c r="D3" s="401"/>
    </row>
    <row r="4" spans="2:12" ht="15.75" customHeight="1">
      <c r="I4" s="53" t="s">
        <v>139</v>
      </c>
    </row>
    <row r="5" spans="2:12" ht="24.75" customHeight="1">
      <c r="B5" s="56" t="s">
        <v>180</v>
      </c>
      <c r="C5" s="56" t="s">
        <v>181</v>
      </c>
      <c r="D5" s="56" t="s">
        <v>182</v>
      </c>
      <c r="E5" s="56" t="s">
        <v>183</v>
      </c>
      <c r="F5" s="57" t="s">
        <v>187</v>
      </c>
      <c r="G5" s="57" t="s">
        <v>191</v>
      </c>
      <c r="H5" s="57" t="s">
        <v>414</v>
      </c>
      <c r="I5" s="56" t="s">
        <v>419</v>
      </c>
    </row>
    <row r="6" spans="2:12" ht="27">
      <c r="B6" s="424" t="s">
        <v>143</v>
      </c>
      <c r="C6" s="31" t="s">
        <v>144</v>
      </c>
      <c r="D6" s="31" t="s">
        <v>145</v>
      </c>
      <c r="E6" s="31" t="s">
        <v>146</v>
      </c>
      <c r="F6" s="65">
        <v>0</v>
      </c>
      <c r="G6" s="65">
        <v>0</v>
      </c>
      <c r="H6" s="65">
        <v>0</v>
      </c>
      <c r="I6" s="50" t="s">
        <v>525</v>
      </c>
      <c r="J6" s="3"/>
    </row>
    <row r="7" spans="2:12" ht="24" customHeight="1">
      <c r="B7" s="426"/>
      <c r="C7" s="31" t="s">
        <v>147</v>
      </c>
      <c r="D7" s="31" t="s">
        <v>148</v>
      </c>
      <c r="E7" s="31" t="s">
        <v>149</v>
      </c>
      <c r="F7" s="65">
        <v>0</v>
      </c>
      <c r="G7" s="65">
        <v>0</v>
      </c>
      <c r="H7" s="65">
        <f>G7-F7</f>
        <v>0</v>
      </c>
      <c r="I7" s="52"/>
      <c r="J7" s="3"/>
    </row>
    <row r="8" spans="2:12" ht="29.25" customHeight="1">
      <c r="B8" s="483" t="s">
        <v>358</v>
      </c>
      <c r="C8" s="483" t="s">
        <v>355</v>
      </c>
      <c r="D8" s="31" t="s">
        <v>754</v>
      </c>
      <c r="E8" s="31" t="s">
        <v>725</v>
      </c>
      <c r="F8" s="164">
        <v>9600000</v>
      </c>
      <c r="G8" s="65">
        <v>8897060</v>
      </c>
      <c r="H8" s="65">
        <f t="shared" ref="H8:H23" si="0">G8-F8</f>
        <v>-702940</v>
      </c>
      <c r="I8" s="51" t="s">
        <v>744</v>
      </c>
      <c r="J8" s="3"/>
    </row>
    <row r="9" spans="2:12" ht="42.75" customHeight="1">
      <c r="B9" s="484"/>
      <c r="C9" s="485"/>
      <c r="D9" s="31" t="s">
        <v>356</v>
      </c>
      <c r="E9" s="31" t="s">
        <v>357</v>
      </c>
      <c r="F9" s="164">
        <v>1200000</v>
      </c>
      <c r="G9" s="65">
        <v>1500180</v>
      </c>
      <c r="H9" s="65">
        <f t="shared" si="0"/>
        <v>300180</v>
      </c>
      <c r="I9" s="51"/>
      <c r="J9" s="3"/>
    </row>
    <row r="10" spans="2:12" ht="27" customHeight="1">
      <c r="B10" s="484"/>
      <c r="C10" s="483" t="s">
        <v>138</v>
      </c>
      <c r="D10" s="31" t="s">
        <v>159</v>
      </c>
      <c r="E10" s="31" t="s">
        <v>159</v>
      </c>
      <c r="F10" s="65">
        <v>300000</v>
      </c>
      <c r="G10" s="164">
        <v>0</v>
      </c>
      <c r="H10" s="65">
        <f>G10-F10</f>
        <v>-300000</v>
      </c>
      <c r="I10" s="52" t="s">
        <v>98</v>
      </c>
      <c r="J10" s="3"/>
    </row>
    <row r="11" spans="2:12" ht="36" customHeight="1">
      <c r="B11" s="484"/>
      <c r="C11" s="484"/>
      <c r="D11" s="427" t="s">
        <v>150</v>
      </c>
      <c r="E11" s="31" t="s">
        <v>151</v>
      </c>
      <c r="F11" s="65">
        <v>800000</v>
      </c>
      <c r="G11" s="65">
        <v>799980</v>
      </c>
      <c r="H11" s="65">
        <f t="shared" si="0"/>
        <v>-20</v>
      </c>
      <c r="I11" s="51" t="s">
        <v>745</v>
      </c>
      <c r="J11" s="3"/>
    </row>
    <row r="12" spans="2:12" ht="36" customHeight="1">
      <c r="B12" s="484"/>
      <c r="C12" s="484"/>
      <c r="D12" s="428"/>
      <c r="E12" s="31" t="s">
        <v>348</v>
      </c>
      <c r="F12" s="65">
        <v>2500000</v>
      </c>
      <c r="G12" s="65">
        <v>1892240</v>
      </c>
      <c r="H12" s="65">
        <f t="shared" si="0"/>
        <v>-607760</v>
      </c>
      <c r="I12" s="51" t="s">
        <v>746</v>
      </c>
      <c r="J12" s="3"/>
    </row>
    <row r="13" spans="2:12" ht="29.25" customHeight="1">
      <c r="B13" s="484"/>
      <c r="C13" s="484"/>
      <c r="D13" s="428"/>
      <c r="E13" s="35" t="s">
        <v>152</v>
      </c>
      <c r="F13" s="65">
        <v>400000</v>
      </c>
      <c r="G13" s="65">
        <v>205010</v>
      </c>
      <c r="H13" s="65">
        <f t="shared" si="0"/>
        <v>-194990</v>
      </c>
      <c r="I13" s="52" t="s">
        <v>528</v>
      </c>
      <c r="J13" s="3"/>
      <c r="L13" s="29"/>
    </row>
    <row r="14" spans="2:12" ht="37.5" customHeight="1">
      <c r="B14" s="484"/>
      <c r="C14" s="484"/>
      <c r="D14" s="428"/>
      <c r="E14" s="35" t="s">
        <v>153</v>
      </c>
      <c r="F14" s="65">
        <v>500000</v>
      </c>
      <c r="G14" s="341">
        <v>0</v>
      </c>
      <c r="H14" s="65">
        <f t="shared" si="0"/>
        <v>-500000</v>
      </c>
      <c r="I14" s="48"/>
      <c r="J14" s="3"/>
    </row>
    <row r="15" spans="2:12" ht="36.75" customHeight="1">
      <c r="B15" s="484"/>
      <c r="C15" s="484"/>
      <c r="D15" s="428"/>
      <c r="E15" s="31" t="s">
        <v>154</v>
      </c>
      <c r="F15" s="164">
        <v>2000000</v>
      </c>
      <c r="G15" s="65">
        <v>1672000</v>
      </c>
      <c r="H15" s="65">
        <f t="shared" si="0"/>
        <v>-328000</v>
      </c>
      <c r="I15" s="51" t="s">
        <v>359</v>
      </c>
      <c r="J15" s="3"/>
    </row>
    <row r="16" spans="2:12" ht="28.5" customHeight="1">
      <c r="B16" s="484"/>
      <c r="C16" s="484"/>
      <c r="D16" s="429"/>
      <c r="E16" s="31" t="s">
        <v>155</v>
      </c>
      <c r="F16" s="65">
        <v>800000</v>
      </c>
      <c r="G16" s="341">
        <v>605000</v>
      </c>
      <c r="H16" s="65">
        <f t="shared" si="0"/>
        <v>-195000</v>
      </c>
      <c r="I16" s="73" t="s">
        <v>494</v>
      </c>
      <c r="J16" s="3"/>
    </row>
    <row r="17" spans="2:11" ht="34.5" customHeight="1">
      <c r="B17" s="484"/>
      <c r="C17" s="484"/>
      <c r="D17" s="31" t="s">
        <v>156</v>
      </c>
      <c r="E17" s="35" t="s">
        <v>584</v>
      </c>
      <c r="F17" s="164">
        <v>500000</v>
      </c>
      <c r="G17" s="164">
        <v>873760</v>
      </c>
      <c r="H17" s="65">
        <f t="shared" si="0"/>
        <v>373760</v>
      </c>
      <c r="I17" s="52" t="s">
        <v>585</v>
      </c>
      <c r="J17" s="3"/>
    </row>
    <row r="18" spans="2:11" ht="27" customHeight="1">
      <c r="B18" s="484"/>
      <c r="C18" s="485"/>
      <c r="D18" s="161" t="s">
        <v>157</v>
      </c>
      <c r="E18" s="31" t="s">
        <v>158</v>
      </c>
      <c r="F18" s="65">
        <v>100000</v>
      </c>
      <c r="G18" s="294" t="s">
        <v>614</v>
      </c>
      <c r="H18" s="65">
        <f t="shared" si="0"/>
        <v>-100000</v>
      </c>
      <c r="I18" s="52"/>
      <c r="J18" s="3"/>
    </row>
    <row r="19" spans="2:11" ht="42.75" customHeight="1">
      <c r="B19" s="484"/>
      <c r="C19" s="433" t="s">
        <v>160</v>
      </c>
      <c r="D19" s="31" t="s">
        <v>351</v>
      </c>
      <c r="E19" s="31" t="str">
        <f>D19</f>
        <v>기관운영비</v>
      </c>
      <c r="F19" s="65">
        <v>2000000</v>
      </c>
      <c r="G19" s="164">
        <v>1220310</v>
      </c>
      <c r="H19" s="65">
        <f t="shared" si="0"/>
        <v>-779690</v>
      </c>
      <c r="I19" s="51" t="s">
        <v>505</v>
      </c>
      <c r="J19" s="3"/>
    </row>
    <row r="20" spans="2:11" ht="33.75" customHeight="1">
      <c r="B20" s="484"/>
      <c r="C20" s="434"/>
      <c r="D20" s="35" t="s">
        <v>352</v>
      </c>
      <c r="E20" s="35" t="str">
        <f>D20</f>
        <v>업무활동비</v>
      </c>
      <c r="F20" s="65">
        <v>3000000</v>
      </c>
      <c r="G20" s="164">
        <v>2507140</v>
      </c>
      <c r="H20" s="65">
        <f t="shared" si="0"/>
        <v>-492860</v>
      </c>
      <c r="I20" s="51" t="s">
        <v>360</v>
      </c>
      <c r="J20" s="3"/>
    </row>
    <row r="21" spans="2:11" ht="45.75" customHeight="1">
      <c r="B21" s="484"/>
      <c r="C21" s="434"/>
      <c r="D21" s="31" t="s">
        <v>161</v>
      </c>
      <c r="E21" s="35" t="s">
        <v>361</v>
      </c>
      <c r="F21" s="65">
        <v>1000000</v>
      </c>
      <c r="G21" s="164">
        <v>954840</v>
      </c>
      <c r="H21" s="65">
        <f t="shared" si="0"/>
        <v>-45160</v>
      </c>
      <c r="I21" s="51" t="s">
        <v>747</v>
      </c>
      <c r="J21" s="3"/>
      <c r="K21" t="s">
        <v>317</v>
      </c>
    </row>
    <row r="22" spans="2:11" ht="32.25" customHeight="1">
      <c r="B22" s="484"/>
      <c r="C22" s="435"/>
      <c r="D22" s="31" t="s">
        <v>162</v>
      </c>
      <c r="E22" s="31" t="s">
        <v>252</v>
      </c>
      <c r="F22" s="65">
        <v>0</v>
      </c>
      <c r="G22" s="295" t="s">
        <v>586</v>
      </c>
      <c r="H22" s="65">
        <f t="shared" si="0"/>
        <v>0</v>
      </c>
      <c r="I22" s="51" t="s">
        <v>475</v>
      </c>
      <c r="J22" s="3"/>
    </row>
    <row r="23" spans="2:11" ht="27.75" customHeight="1">
      <c r="B23" s="31" t="s">
        <v>163</v>
      </c>
      <c r="C23" s="173" t="s">
        <v>163</v>
      </c>
      <c r="D23" s="31" t="s">
        <v>163</v>
      </c>
      <c r="E23" s="31"/>
      <c r="F23" s="65">
        <v>1000000</v>
      </c>
      <c r="G23" s="164">
        <v>0</v>
      </c>
      <c r="H23" s="65">
        <f t="shared" si="0"/>
        <v>-1000000</v>
      </c>
      <c r="I23" s="19"/>
      <c r="J23" s="3"/>
    </row>
    <row r="24" spans="2:11" ht="46.5" customHeight="1">
      <c r="B24" s="460" t="s">
        <v>325</v>
      </c>
      <c r="C24" s="461"/>
      <c r="D24" s="461"/>
      <c r="E24" s="462"/>
      <c r="F24" s="65">
        <f>SUM(F6:F23)</f>
        <v>25700000</v>
      </c>
      <c r="G24" s="65">
        <f>SUM(G6:G23)</f>
        <v>21127520</v>
      </c>
      <c r="H24" s="65">
        <f t="shared" ref="H24" si="1">SUM(H6:H23)</f>
        <v>-4572480</v>
      </c>
      <c r="I24" s="62"/>
      <c r="J24" s="3"/>
    </row>
    <row r="25" spans="2:11">
      <c r="B25" s="532"/>
      <c r="C25" s="532"/>
      <c r="D25" s="532"/>
      <c r="E25" s="532"/>
      <c r="F25" s="532"/>
      <c r="G25" s="532"/>
      <c r="H25" s="532"/>
      <c r="I25" s="532"/>
      <c r="J25" s="532"/>
    </row>
    <row r="26" spans="2:11">
      <c r="B26" s="532"/>
      <c r="C26" s="532"/>
      <c r="D26" s="532"/>
      <c r="E26" s="532"/>
      <c r="F26" s="532"/>
      <c r="G26" s="532"/>
      <c r="H26" s="532"/>
      <c r="I26" s="532"/>
      <c r="J26" s="532"/>
    </row>
  </sheetData>
  <mergeCells count="10">
    <mergeCell ref="B26:J26"/>
    <mergeCell ref="B25:J25"/>
    <mergeCell ref="B3:D3"/>
    <mergeCell ref="B24:E24"/>
    <mergeCell ref="C8:C9"/>
    <mergeCell ref="C10:C18"/>
    <mergeCell ref="B6:B7"/>
    <mergeCell ref="B8:B22"/>
    <mergeCell ref="C19:C22"/>
    <mergeCell ref="D11:D1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horizontalDpi="4294967293" r:id="rId1"/>
  <headerFooter>
    <oddFooter>&amp;C26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26</vt:i4>
      </vt:variant>
      <vt:variant>
        <vt:lpstr>이름이 지정된 범위</vt:lpstr>
      </vt:variant>
      <vt:variant>
        <vt:i4>20</vt:i4>
      </vt:variant>
    </vt:vector>
  </HeadingPairs>
  <TitlesOfParts>
    <vt:vector size="46" baseType="lpstr">
      <vt:lpstr>표지</vt:lpstr>
      <vt:lpstr>목차</vt:lpstr>
      <vt:lpstr>수지총괄</vt:lpstr>
      <vt:lpstr>수입내역</vt:lpstr>
      <vt:lpstr>늘푸른대학</vt:lpstr>
      <vt:lpstr>생활지원</vt:lpstr>
      <vt:lpstr>특별지원</vt:lpstr>
      <vt:lpstr>생명사랑 이웃사랑 캠페인</vt:lpstr>
      <vt:lpstr>수탁운영</vt:lpstr>
      <vt:lpstr>법인운영</vt:lpstr>
      <vt:lpstr>과목전용</vt:lpstr>
      <vt:lpstr>예비비</vt:lpstr>
      <vt:lpstr>현금,예금명세</vt:lpstr>
      <vt:lpstr>기본재산</vt:lpstr>
      <vt:lpstr>회비수입사용</vt:lpstr>
      <vt:lpstr>후원금수입</vt:lpstr>
      <vt:lpstr>후원금사용</vt:lpstr>
      <vt:lpstr>보조금수입사용</vt:lpstr>
      <vt:lpstr>고정자산</vt:lpstr>
      <vt:lpstr>인건비</vt:lpstr>
      <vt:lpstr>늘푸른지출</vt:lpstr>
      <vt:lpstr>생활지원지출</vt:lpstr>
      <vt:lpstr>특별지원지출</vt:lpstr>
      <vt:lpstr>생명사랑 이웃사랑지출</vt:lpstr>
      <vt:lpstr>위탁운영지출 </vt:lpstr>
      <vt:lpstr>법인운영지출</vt:lpstr>
      <vt:lpstr>고정자산!Print_Area</vt:lpstr>
      <vt:lpstr>과목전용!Print_Area</vt:lpstr>
      <vt:lpstr>늘푸른지출!Print_Area</vt:lpstr>
      <vt:lpstr>목차!Print_Area</vt:lpstr>
      <vt:lpstr>법인운영!Print_Area</vt:lpstr>
      <vt:lpstr>법인운영지출!Print_Area</vt:lpstr>
      <vt:lpstr>보조금수입사용!Print_Area</vt:lpstr>
      <vt:lpstr>'생명사랑 이웃사랑지출'!Print_Area</vt:lpstr>
      <vt:lpstr>생활지원지출!Print_Area</vt:lpstr>
      <vt:lpstr>수입내역!Print_Area</vt:lpstr>
      <vt:lpstr>수지총괄!Print_Area</vt:lpstr>
      <vt:lpstr>특별지원!Print_Area</vt:lpstr>
      <vt:lpstr>특별지원지출!Print_Area</vt:lpstr>
      <vt:lpstr>표지!Print_Area</vt:lpstr>
      <vt:lpstr>'현금,예금명세'!Print_Area</vt:lpstr>
      <vt:lpstr>회비수입사용!Print_Area</vt:lpstr>
      <vt:lpstr>후원금사용!Print_Area</vt:lpstr>
      <vt:lpstr>후원금수입!Print_Area</vt:lpstr>
      <vt:lpstr>특별지원지출!Print_Titles</vt:lpstr>
      <vt:lpstr>후원금수입!Print_Titles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LDK</dc:creator>
  <cp:lastModifiedBy>Windows User</cp:lastModifiedBy>
  <cp:lastPrinted>2024-02-21T05:07:01Z</cp:lastPrinted>
  <dcterms:created xsi:type="dcterms:W3CDTF">2016-07-21T13:40:20Z</dcterms:created>
  <dcterms:modified xsi:type="dcterms:W3CDTF">2024-04-02T05:01:23Z</dcterms:modified>
</cp:coreProperties>
</file>